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500"/>
  </bookViews>
  <sheets>
    <sheet name="Computation &amp; Salary Details " sheetId="1" r:id="rId1"/>
  </sheets>
  <definedNames>
    <definedName name="_xlnm.Print_Area" localSheetId="0">'Computation &amp; Salary Details '!$A$1:$L$52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33" i="1"/>
  <c r="E34" s="1"/>
  <c r="E35" s="1"/>
  <c r="E36" s="1"/>
  <c r="E37" s="1"/>
  <c r="E38" s="1"/>
  <c r="E32"/>
  <c r="D32"/>
  <c r="D33" s="1"/>
  <c r="D34" s="1"/>
  <c r="D35" s="1"/>
  <c r="D36" s="1"/>
  <c r="D37" s="1"/>
  <c r="D38" s="1"/>
  <c r="D39" s="1"/>
  <c r="D40" s="1"/>
  <c r="D41" s="1"/>
  <c r="D42" s="1"/>
  <c r="C32"/>
  <c r="H26"/>
  <c r="C33" l="1"/>
  <c r="C34" s="1"/>
  <c r="C35" s="1"/>
  <c r="C36" s="1"/>
  <c r="C37" s="1"/>
  <c r="C38" s="1"/>
  <c r="C39" s="1"/>
  <c r="D48"/>
  <c r="I14" s="1"/>
  <c r="C40" l="1"/>
  <c r="C41" s="1"/>
  <c r="C42" s="1"/>
  <c r="C48" s="1"/>
  <c r="I10" s="1"/>
  <c r="I16" s="1"/>
  <c r="E48"/>
  <c r="I24" s="1"/>
  <c r="I17" l="1"/>
  <c r="I18" l="1"/>
  <c r="I20" s="1"/>
  <c r="I19" l="1"/>
  <c r="I21" l="1"/>
  <c r="I22" s="1"/>
  <c r="I23" s="1"/>
  <c r="I25" s="1"/>
  <c r="I26" s="1"/>
  <c r="I27" s="1"/>
</calcChain>
</file>

<file path=xl/sharedStrings.xml><?xml version="1.0" encoding="utf-8"?>
<sst xmlns="http://schemas.openxmlformats.org/spreadsheetml/2006/main" count="72" uniqueCount="72">
  <si>
    <t xml:space="preserve">MAHATMA GANDHI UNIVERSITY </t>
  </si>
  <si>
    <t>(Please fill up the computation statement according to the instructions in the circular)</t>
  </si>
  <si>
    <t>Prepared by Aby John Abraham, MG University</t>
  </si>
  <si>
    <t>Employee Details</t>
  </si>
  <si>
    <t xml:space="preserve">          NAME                                </t>
  </si>
  <si>
    <t xml:space="preserve">          DESIGNATION                </t>
  </si>
  <si>
    <t>PAN</t>
  </si>
  <si>
    <t xml:space="preserve">          SECTION                           </t>
  </si>
  <si>
    <t>No.</t>
  </si>
  <si>
    <t>Particulars</t>
  </si>
  <si>
    <t>Amount Rs.</t>
  </si>
  <si>
    <t>For Office Use</t>
  </si>
  <si>
    <t>Gross Salary(Including Employer Contribution to NPS for Employee Under NPS)</t>
  </si>
  <si>
    <t xml:space="preserve">1.Income from House property </t>
  </si>
  <si>
    <t xml:space="preserve">2.Other Sources Income (Interest , Family Pension etc) </t>
  </si>
  <si>
    <t>3. Interest from Provident Fund for contributions exceeding Rs.5,00,000</t>
  </si>
  <si>
    <t>Less : Standard Deduction</t>
  </si>
  <si>
    <t>Gross Total Income</t>
  </si>
  <si>
    <t>Total Income (rounded off to the nearest multiple of 10)</t>
  </si>
  <si>
    <t>Tax on Total Income</t>
  </si>
  <si>
    <t>Tax Payable (7- 8 or 9)</t>
  </si>
  <si>
    <t>Health and Educational Cess [4% of (10)]</t>
  </si>
  <si>
    <t>Total Tax Payable [(11+10]</t>
  </si>
  <si>
    <t>Balance Tax to be deducted [(12)-(13)]</t>
  </si>
  <si>
    <t>Income &amp; TDS Details</t>
  </si>
  <si>
    <t>Month</t>
  </si>
  <si>
    <t>Salary</t>
  </si>
  <si>
    <t>NPS Employer contribution</t>
  </si>
  <si>
    <t>TDS</t>
  </si>
  <si>
    <t>Taxable Income</t>
  </si>
  <si>
    <t>Tax Rate</t>
  </si>
  <si>
    <t>Tax Details</t>
  </si>
  <si>
    <t>CESS</t>
  </si>
  <si>
    <t>Upto Rs.4,00,000</t>
  </si>
  <si>
    <t>NIL</t>
  </si>
  <si>
    <t>4% of I T</t>
  </si>
  <si>
    <t>Rs.4,00,001-Rs.8,00,000</t>
  </si>
  <si>
    <t>5 % (T.I.-400000) :
 ( Less Rs.20000 in case T I is less than Rs.800,000)</t>
  </si>
  <si>
    <t>Rs.8,00,001-Rs. 12,00,000</t>
  </si>
  <si>
    <t>Rs.20,000 +10 % of (T I -8,00,000) ( Less Rs.60000 in case T I is less than Rs.1200,000)</t>
  </si>
  <si>
    <t>Rs.12,00,001 - Rs.16,00,000</t>
  </si>
  <si>
    <t>Rs.60,000 + 15 % of (T I -12,00,000)</t>
  </si>
  <si>
    <t>D A Arrear-1</t>
  </si>
  <si>
    <t>Rs.16,00,001 - Rs.20,00,000</t>
  </si>
  <si>
    <t>Rs.12,0,000 + 20 % of (T I -16,00,000)</t>
  </si>
  <si>
    <t>D A Arrear-2</t>
  </si>
  <si>
    <t>PR Arr. /other Arr.s</t>
  </si>
  <si>
    <t>Rs.20,00,001 - Rs.24,00,000</t>
  </si>
  <si>
    <t>Rs.2,00,000 + 25 % of (T I -20,00,000)</t>
  </si>
  <si>
    <t>ELS</t>
  </si>
  <si>
    <t>Fest. Allow./Bonus</t>
  </si>
  <si>
    <t>Above Rs.24,00,000</t>
  </si>
  <si>
    <t>Rs.3,00,000 + 30 % of (T I -24,00,000)</t>
  </si>
  <si>
    <t>Total</t>
  </si>
  <si>
    <t>Declaration</t>
  </si>
  <si>
    <t xml:space="preserve">           I   _________________hereby declare that what is stated above is true to the best of my information and belief.</t>
  </si>
  <si>
    <t>P F No</t>
  </si>
  <si>
    <r>
      <t xml:space="preserve">Tax to be deducted per month from </t>
    </r>
    <r>
      <rPr>
        <b/>
        <sz val="9"/>
        <color rgb="FF000000"/>
        <rFont val="Times New Roman"/>
        <family val="1"/>
        <charset val="1"/>
      </rPr>
      <t>November 2026</t>
    </r>
  </si>
  <si>
    <t>Less Rebate for the Income upto 12 Lakhs u/s 156 (Max Rs.60000)</t>
  </si>
  <si>
    <t>Less Marginal Relief for the Income upto 1270585 u/s 156 (Max Rs.59996)</t>
  </si>
  <si>
    <t xml:space="preserve">Less : Relief u/s 157 &amp; I.T. there after </t>
  </si>
  <si>
    <t>Section 124 :- Contribution to National Pension Scheme-NPS -Employer Contribution [Limited to 10% of Basic + DA of current financial year]</t>
  </si>
  <si>
    <t xml:space="preserve"> </t>
  </si>
  <si>
    <t xml:space="preserve">                               Income Details</t>
  </si>
  <si>
    <t>UPEN</t>
  </si>
  <si>
    <t>Mob</t>
  </si>
  <si>
    <t xml:space="preserve"> DEFAULT SCHEME</t>
  </si>
  <si>
    <t>Statement of Computation of Income Tax -Tax Year 2026-27 FINAL</t>
  </si>
  <si>
    <t>Tax already deducted upto October 2026</t>
  </si>
  <si>
    <t>IT Rates for TY 2026-27 - Tax Regime - FA 2025-2026 (Default Scheme)</t>
  </si>
  <si>
    <t xml:space="preserve">    Signature :</t>
  </si>
  <si>
    <t xml:space="preserve">  Date :</t>
  </si>
</sst>
</file>

<file path=xl/styles.xml><?xml version="1.0" encoding="utf-8"?>
<styleSheet xmlns="http://schemas.openxmlformats.org/spreadsheetml/2006/main">
  <numFmts count="1">
    <numFmt numFmtId="164" formatCode="mm/yy"/>
  </numFmts>
  <fonts count="19">
    <font>
      <sz val="11"/>
      <color rgb="FF000000"/>
      <name val="Calibri"/>
      <family val="2"/>
      <charset val="1"/>
    </font>
    <font>
      <sz val="11"/>
      <color rgb="FF000000"/>
      <name val="Cambria"/>
      <family val="1"/>
      <charset val="1"/>
    </font>
    <font>
      <b/>
      <sz val="11"/>
      <color rgb="FF000000"/>
      <name val="Times New Roman"/>
      <family val="1"/>
      <charset val="1"/>
    </font>
    <font>
      <u/>
      <sz val="12"/>
      <color rgb="FF000000"/>
      <name val="Times New Roman"/>
      <family val="1"/>
      <charset val="1"/>
    </font>
    <font>
      <b/>
      <i/>
      <sz val="10"/>
      <color rgb="FF000000"/>
      <name val="Times New Roman"/>
      <family val="1"/>
      <charset val="1"/>
    </font>
    <font>
      <b/>
      <sz val="8"/>
      <color rgb="FF000000"/>
      <name val="Cambria"/>
      <family val="1"/>
      <charset val="1"/>
    </font>
    <font>
      <b/>
      <sz val="10"/>
      <color rgb="FF000000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9"/>
      <color rgb="FF000000"/>
      <name val="Cambria"/>
      <family val="1"/>
      <charset val="1"/>
    </font>
    <font>
      <sz val="8"/>
      <color rgb="FF000000"/>
      <name val="Times New Roman"/>
      <family val="1"/>
      <charset val="1"/>
    </font>
    <font>
      <sz val="11"/>
      <color rgb="FFFFFFFF"/>
      <name val="Cambria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8"/>
      <color rgb="FF000000"/>
      <name val="Cambria"/>
      <family val="1"/>
      <charset val="1"/>
    </font>
    <font>
      <sz val="10"/>
      <color rgb="FF000000"/>
      <name val="Times New Roman"/>
      <family val="1"/>
      <charset val="1"/>
    </font>
    <font>
      <b/>
      <u/>
      <sz val="11"/>
      <color rgb="FF000000"/>
      <name val="Times New Roman"/>
      <family val="1"/>
      <charset val="1"/>
    </font>
    <font>
      <b/>
      <i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 textRotation="90"/>
      <protection locked="0"/>
    </xf>
    <xf numFmtId="0" fontId="1" fillId="0" borderId="3" xfId="0" applyFont="1" applyBorder="1" applyAlignment="1" applyProtection="1">
      <alignment horizontal="right" textRotation="90"/>
      <protection locked="0"/>
    </xf>
    <xf numFmtId="0" fontId="8" fillId="0" borderId="6" xfId="0" applyFont="1" applyBorder="1" applyProtection="1"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1" fontId="9" fillId="2" borderId="6" xfId="0" applyNumberFormat="1" applyFont="1" applyFill="1" applyBorder="1" applyProtection="1"/>
    <xf numFmtId="0" fontId="9" fillId="0" borderId="6" xfId="0" applyFont="1" applyBorder="1" applyProtection="1">
      <protection locked="0"/>
    </xf>
    <xf numFmtId="0" fontId="9" fillId="2" borderId="6" xfId="0" applyFont="1" applyFill="1" applyBorder="1" applyProtection="1"/>
    <xf numFmtId="0" fontId="12" fillId="0" borderId="0" xfId="0" applyFont="1" applyProtection="1">
      <protection locked="0"/>
    </xf>
    <xf numFmtId="1" fontId="8" fillId="2" borderId="6" xfId="0" applyNumberFormat="1" applyFont="1" applyFill="1" applyBorder="1" applyProtection="1"/>
    <xf numFmtId="0" fontId="8" fillId="2" borderId="6" xfId="0" applyFont="1" applyFill="1" applyBorder="1" applyProtection="1"/>
    <xf numFmtId="4" fontId="1" fillId="0" borderId="0" xfId="0" applyNumberFormat="1" applyFont="1" applyProtection="1"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2" borderId="6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wrapText="1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4" fillId="0" borderId="6" xfId="0" applyFont="1" applyBorder="1" applyProtection="1">
      <protection locked="0"/>
    </xf>
    <xf numFmtId="0" fontId="14" fillId="0" borderId="12" xfId="0" applyFont="1" applyBorder="1" applyProtection="1"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0" xfId="0" applyFont="1" applyBorder="1" applyProtection="1"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164" fontId="14" fillId="0" borderId="0" xfId="0" applyNumberFormat="1" applyFont="1" applyBorder="1" applyAlignment="1" applyProtection="1">
      <alignment vertical="center" wrapText="1"/>
      <protection locked="0"/>
    </xf>
    <xf numFmtId="1" fontId="14" fillId="2" borderId="6" xfId="0" applyNumberFormat="1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shrinkToFit="1"/>
    </xf>
    <xf numFmtId="164" fontId="14" fillId="0" borderId="14" xfId="0" applyNumberFormat="1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>
      <protection locked="0"/>
    </xf>
    <xf numFmtId="0" fontId="14" fillId="0" borderId="15" xfId="0" applyFont="1" applyBorder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14" fillId="0" borderId="6" xfId="0" applyFont="1" applyBorder="1" applyAlignment="1" applyProtection="1">
      <alignment vertical="center" wrapText="1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164" fontId="14" fillId="0" borderId="5" xfId="0" applyNumberFormat="1" applyFont="1" applyBorder="1" applyAlignment="1" applyProtection="1">
      <alignment horizontal="left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9" fontId="16" fillId="0" borderId="6" xfId="0" applyNumberFormat="1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Alignment="1" applyProtection="1">
      <alignment horizontal="left" vertical="center" wrapText="1"/>
      <protection locked="0"/>
    </xf>
    <xf numFmtId="164" fontId="11" fillId="0" borderId="5" xfId="0" applyNumberFormat="1" applyFont="1" applyBorder="1" applyAlignment="1" applyProtection="1">
      <alignment horizontal="left" vertical="center" wrapText="1"/>
      <protection locked="0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9" fontId="16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8" fillId="0" borderId="20" xfId="0" applyFont="1" applyBorder="1" applyAlignment="1" applyProtection="1">
      <alignment horizontal="left"/>
      <protection locked="0"/>
    </xf>
    <xf numFmtId="0" fontId="8" fillId="0" borderId="21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vertical="center" textRotation="90"/>
      <protection locked="0" hidden="1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54"/>
  <sheetViews>
    <sheetView tabSelected="1" topLeftCell="A40" workbookViewId="0">
      <selection activeCell="G52" sqref="G52:K52"/>
    </sheetView>
  </sheetViews>
  <sheetFormatPr defaultColWidth="9.140625" defaultRowHeight="15"/>
  <cols>
    <col min="1" max="1" width="3.5703125" style="1" customWidth="1"/>
    <col min="2" max="2" width="13.85546875" style="1" customWidth="1"/>
    <col min="3" max="3" width="10.28515625" style="2" customWidth="1"/>
    <col min="4" max="5" width="12.5703125" style="2" customWidth="1"/>
    <col min="6" max="6" width="0.7109375" style="2" customWidth="1"/>
    <col min="7" max="7" width="11" style="2" customWidth="1"/>
    <col min="8" max="8" width="8.7109375" style="2" customWidth="1"/>
    <col min="9" max="9" width="14" style="2" customWidth="1"/>
    <col min="10" max="10" width="3.28515625" style="2" customWidth="1"/>
    <col min="11" max="11" width="8" style="2" customWidth="1"/>
    <col min="12" max="12" width="1.85546875" style="3" hidden="1" customWidth="1"/>
    <col min="13" max="13" width="9.140625" style="2"/>
    <col min="14" max="14" width="11" style="2" customWidth="1"/>
    <col min="15" max="1024" width="9.140625" style="2"/>
  </cols>
  <sheetData>
    <row r="1" spans="1:18" ht="15.75">
      <c r="A1" s="80" t="s">
        <v>66</v>
      </c>
      <c r="B1" s="80"/>
      <c r="C1" s="81" t="s">
        <v>0</v>
      </c>
      <c r="D1" s="81"/>
      <c r="E1" s="81"/>
      <c r="F1" s="81"/>
      <c r="G1" s="81"/>
      <c r="H1" s="81"/>
      <c r="I1" s="81"/>
      <c r="J1" s="81"/>
      <c r="K1" s="81"/>
      <c r="L1" s="4"/>
    </row>
    <row r="2" spans="1:18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 t="s">
        <v>2</v>
      </c>
    </row>
    <row r="3" spans="1:18" ht="16.5" customHeight="1">
      <c r="A3" s="84" t="s">
        <v>67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3"/>
    </row>
    <row r="4" spans="1:18" ht="12" customHeight="1">
      <c r="A4" s="85" t="s">
        <v>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3"/>
    </row>
    <row r="5" spans="1:18">
      <c r="A5" s="86" t="s">
        <v>4</v>
      </c>
      <c r="B5" s="86"/>
      <c r="C5" s="86"/>
      <c r="D5" s="87"/>
      <c r="E5" s="87"/>
      <c r="F5" s="87"/>
      <c r="G5" s="87"/>
      <c r="H5" s="5" t="s">
        <v>56</v>
      </c>
      <c r="I5" s="88"/>
      <c r="J5" s="88"/>
      <c r="K5" s="88"/>
      <c r="L5" s="83"/>
    </row>
    <row r="6" spans="1:18">
      <c r="A6" s="86" t="s">
        <v>5</v>
      </c>
      <c r="B6" s="86"/>
      <c r="C6" s="86"/>
      <c r="D6" s="87"/>
      <c r="E6" s="87"/>
      <c r="F6" s="87"/>
      <c r="G6" s="87"/>
      <c r="H6" s="5" t="s">
        <v>64</v>
      </c>
      <c r="I6" s="88"/>
      <c r="J6" s="88"/>
      <c r="K6" s="88"/>
      <c r="L6" s="83"/>
    </row>
    <row r="7" spans="1:18">
      <c r="A7" s="86" t="s">
        <v>7</v>
      </c>
      <c r="B7" s="86"/>
      <c r="C7" s="86"/>
      <c r="D7" s="87"/>
      <c r="E7" s="87"/>
      <c r="F7" s="87"/>
      <c r="G7" s="87"/>
      <c r="H7" s="5" t="s">
        <v>6</v>
      </c>
      <c r="I7" s="88"/>
      <c r="J7" s="88"/>
      <c r="K7" s="88"/>
      <c r="L7" s="83"/>
    </row>
    <row r="8" spans="1:18">
      <c r="A8" s="78" t="s">
        <v>63</v>
      </c>
      <c r="B8" s="79"/>
      <c r="C8" s="79"/>
      <c r="D8" s="79"/>
      <c r="E8" s="79"/>
      <c r="F8" s="79"/>
      <c r="G8" s="79"/>
      <c r="H8" s="47" t="s">
        <v>65</v>
      </c>
      <c r="I8" s="76"/>
      <c r="J8" s="76"/>
      <c r="K8" s="77"/>
      <c r="L8" s="83"/>
    </row>
    <row r="9" spans="1:18" ht="15" customHeight="1">
      <c r="A9" s="6" t="s">
        <v>8</v>
      </c>
      <c r="B9" s="89" t="s">
        <v>9</v>
      </c>
      <c r="C9" s="89"/>
      <c r="D9" s="89"/>
      <c r="E9" s="89"/>
      <c r="F9" s="89"/>
      <c r="G9" s="89"/>
      <c r="H9" s="89"/>
      <c r="I9" s="7" t="s">
        <v>10</v>
      </c>
      <c r="J9" s="90" t="s">
        <v>11</v>
      </c>
      <c r="K9" s="90"/>
      <c r="L9" s="83"/>
    </row>
    <row r="10" spans="1:18" ht="17.100000000000001" customHeight="1">
      <c r="A10" s="6">
        <v>1</v>
      </c>
      <c r="B10" s="67" t="s">
        <v>12</v>
      </c>
      <c r="C10" s="67"/>
      <c r="D10" s="67"/>
      <c r="E10" s="67"/>
      <c r="F10" s="67"/>
      <c r="G10" s="67"/>
      <c r="H10" s="67"/>
      <c r="I10" s="8">
        <f>+C48+D48</f>
        <v>0</v>
      </c>
      <c r="J10" s="68"/>
      <c r="K10" s="68"/>
      <c r="L10" s="83"/>
    </row>
    <row r="11" spans="1:18" ht="17.100000000000001" customHeight="1">
      <c r="A11" s="91">
        <v>2</v>
      </c>
      <c r="B11" s="74" t="s">
        <v>13</v>
      </c>
      <c r="C11" s="74"/>
      <c r="D11" s="74"/>
      <c r="E11" s="74"/>
      <c r="F11" s="74"/>
      <c r="G11" s="74"/>
      <c r="H11" s="74"/>
      <c r="I11" s="5"/>
      <c r="J11" s="68"/>
      <c r="K11" s="68"/>
      <c r="L11" s="83"/>
    </row>
    <row r="12" spans="1:18" ht="17.100000000000001" customHeight="1">
      <c r="A12" s="91"/>
      <c r="B12" s="73" t="s">
        <v>14</v>
      </c>
      <c r="C12" s="73"/>
      <c r="D12" s="73"/>
      <c r="E12" s="73"/>
      <c r="F12" s="73"/>
      <c r="G12" s="73"/>
      <c r="H12" s="73"/>
      <c r="I12" s="9"/>
      <c r="J12" s="68"/>
      <c r="K12" s="68"/>
      <c r="L12" s="83"/>
      <c r="R12" s="2" t="s">
        <v>62</v>
      </c>
    </row>
    <row r="13" spans="1:18" ht="17.100000000000001" customHeight="1">
      <c r="A13" s="91"/>
      <c r="B13" s="73" t="s">
        <v>15</v>
      </c>
      <c r="C13" s="73"/>
      <c r="D13" s="73"/>
      <c r="E13" s="73"/>
      <c r="F13" s="73"/>
      <c r="G13" s="73"/>
      <c r="H13" s="73"/>
      <c r="I13" s="9"/>
      <c r="J13" s="68"/>
      <c r="K13" s="68"/>
      <c r="L13" s="83"/>
    </row>
    <row r="14" spans="1:18" ht="25.5" customHeight="1">
      <c r="A14" s="6">
        <v>3</v>
      </c>
      <c r="B14" s="74" t="s">
        <v>61</v>
      </c>
      <c r="C14" s="74"/>
      <c r="D14" s="74"/>
      <c r="E14" s="74"/>
      <c r="F14" s="74"/>
      <c r="G14" s="74"/>
      <c r="H14" s="74"/>
      <c r="I14" s="10">
        <f>-D48</f>
        <v>0</v>
      </c>
      <c r="J14" s="75"/>
      <c r="K14" s="75"/>
      <c r="L14" s="83"/>
    </row>
    <row r="15" spans="1:18" ht="17.100000000000001" customHeight="1">
      <c r="A15" s="6">
        <v>4</v>
      </c>
      <c r="B15" s="67" t="s">
        <v>16</v>
      </c>
      <c r="C15" s="67"/>
      <c r="D15" s="67"/>
      <c r="E15" s="67"/>
      <c r="F15" s="67"/>
      <c r="G15" s="67"/>
      <c r="H15" s="67"/>
      <c r="I15" s="9">
        <v>-75000</v>
      </c>
      <c r="J15" s="75"/>
      <c r="K15" s="75"/>
      <c r="L15" s="83"/>
      <c r="M15" s="11"/>
    </row>
    <row r="16" spans="1:18" ht="17.100000000000001" customHeight="1">
      <c r="A16" s="6">
        <v>5</v>
      </c>
      <c r="B16" s="72" t="s">
        <v>17</v>
      </c>
      <c r="C16" s="72"/>
      <c r="D16" s="72"/>
      <c r="E16" s="72"/>
      <c r="F16" s="72"/>
      <c r="G16" s="72"/>
      <c r="H16" s="72"/>
      <c r="I16" s="12">
        <f>IF((I10+I11+I12+I13+I14+I15)&lt;0,0,(I10+I11+I12+I13+I14+I15))</f>
        <v>0</v>
      </c>
      <c r="J16" s="68"/>
      <c r="K16" s="68"/>
      <c r="L16" s="83"/>
    </row>
    <row r="17" spans="1:14" ht="15.95" customHeight="1">
      <c r="A17" s="6">
        <v>6</v>
      </c>
      <c r="B17" s="67" t="s">
        <v>18</v>
      </c>
      <c r="C17" s="67"/>
      <c r="D17" s="67"/>
      <c r="E17" s="67"/>
      <c r="F17" s="67"/>
      <c r="G17" s="67"/>
      <c r="H17" s="67"/>
      <c r="I17" s="13">
        <f>CEILING(I16,10)</f>
        <v>0</v>
      </c>
      <c r="J17" s="68"/>
      <c r="K17" s="68"/>
      <c r="L17" s="83"/>
    </row>
    <row r="18" spans="1:14" ht="15.95" customHeight="1">
      <c r="A18" s="6">
        <v>7</v>
      </c>
      <c r="B18" s="67" t="s">
        <v>19</v>
      </c>
      <c r="C18" s="67"/>
      <c r="D18" s="67"/>
      <c r="E18" s="67"/>
      <c r="F18" s="67"/>
      <c r="G18" s="67"/>
      <c r="H18" s="67"/>
      <c r="I18" s="13">
        <f>ROUND(IF(I17&lt;=400000,0,IF(I17&lt;=800000,(I17-400000)*0.05,IF(I17&lt;=1200000,20000+(I17-800000)*0.1,IF(I17&lt;=1600000,60000+(I17-1200000)*0.15,IF(I17&lt;=2000000,120000+(I17-1600000)*0.2, IF(I17&lt;=2400000,200000+(I17-2000000)*0.25,300000+(I17-2400000)*0.3)))))),0)</f>
        <v>0</v>
      </c>
      <c r="J18" s="68"/>
      <c r="K18" s="68"/>
      <c r="L18" s="83"/>
    </row>
    <row r="19" spans="1:14" ht="15.95" customHeight="1">
      <c r="A19" s="6">
        <v>8</v>
      </c>
      <c r="B19" s="67" t="s">
        <v>58</v>
      </c>
      <c r="C19" s="67"/>
      <c r="D19" s="67"/>
      <c r="E19" s="67"/>
      <c r="F19" s="67"/>
      <c r="G19" s="67"/>
      <c r="H19" s="67"/>
      <c r="I19" s="10">
        <f>IF(AND(I17&gt;0,I17&lt;1200001),I18,0)</f>
        <v>0</v>
      </c>
      <c r="J19" s="68"/>
      <c r="K19" s="68"/>
      <c r="L19" s="83"/>
      <c r="N19" s="14"/>
    </row>
    <row r="20" spans="1:14" ht="15.95" customHeight="1">
      <c r="A20" s="6">
        <v>9</v>
      </c>
      <c r="B20" s="67" t="s">
        <v>59</v>
      </c>
      <c r="C20" s="67"/>
      <c r="D20" s="67"/>
      <c r="E20" s="67"/>
      <c r="F20" s="67"/>
      <c r="G20" s="67"/>
      <c r="H20" s="67"/>
      <c r="I20" s="10">
        <f>+IF(IF(AND(I16&gt;1200000,I16&lt;1270586),I18-(I17-1200000),0)&lt;0,0,IF(AND(I16&gt;1200000,I16&lt;1270586),I18-(I17-1200000),0))</f>
        <v>0</v>
      </c>
      <c r="J20" s="68"/>
      <c r="K20" s="68"/>
      <c r="L20" s="83"/>
    </row>
    <row r="21" spans="1:14" ht="15.95" customHeight="1">
      <c r="A21" s="6">
        <v>10</v>
      </c>
      <c r="B21" s="67" t="s">
        <v>20</v>
      </c>
      <c r="C21" s="67"/>
      <c r="D21" s="67"/>
      <c r="E21" s="67"/>
      <c r="F21" s="67"/>
      <c r="G21" s="67"/>
      <c r="H21" s="67"/>
      <c r="I21" s="10">
        <f>IF(I18-I19&lt;0,,I18-I19)-I20</f>
        <v>0</v>
      </c>
      <c r="J21" s="68"/>
      <c r="K21" s="68"/>
      <c r="L21" s="83"/>
    </row>
    <row r="22" spans="1:14" ht="15.95" customHeight="1">
      <c r="A22" s="6">
        <v>11</v>
      </c>
      <c r="B22" s="67" t="s">
        <v>21</v>
      </c>
      <c r="C22" s="67"/>
      <c r="D22" s="67"/>
      <c r="E22" s="67"/>
      <c r="F22" s="67"/>
      <c r="G22" s="67"/>
      <c r="H22" s="67"/>
      <c r="I22" s="10">
        <f>IF((ROUND((I21)*4/100,0))&lt;=0,0,ROUND((I21)*4/100,0))</f>
        <v>0</v>
      </c>
      <c r="J22" s="68"/>
      <c r="K22" s="68"/>
      <c r="L22" s="83"/>
    </row>
    <row r="23" spans="1:14" ht="15.95" customHeight="1">
      <c r="A23" s="6">
        <v>12</v>
      </c>
      <c r="B23" s="67" t="s">
        <v>22</v>
      </c>
      <c r="C23" s="67"/>
      <c r="D23" s="67"/>
      <c r="E23" s="67"/>
      <c r="F23" s="67"/>
      <c r="G23" s="67"/>
      <c r="H23" s="67"/>
      <c r="I23" s="13">
        <f>IF((I21+I22)&lt;=0,0,(I21+I22))</f>
        <v>0</v>
      </c>
      <c r="J23" s="68"/>
      <c r="K23" s="68"/>
      <c r="L23" s="83"/>
    </row>
    <row r="24" spans="1:14" ht="15.95" customHeight="1">
      <c r="A24" s="6">
        <v>13</v>
      </c>
      <c r="B24" s="67" t="s">
        <v>68</v>
      </c>
      <c r="C24" s="67"/>
      <c r="D24" s="67"/>
      <c r="E24" s="67"/>
      <c r="F24" s="67"/>
      <c r="G24" s="67"/>
      <c r="H24" s="67"/>
      <c r="I24" s="10">
        <f>E48</f>
        <v>0</v>
      </c>
      <c r="J24" s="68"/>
      <c r="K24" s="68"/>
      <c r="L24" s="83"/>
    </row>
    <row r="25" spans="1:14" ht="15.95" customHeight="1">
      <c r="A25" s="6">
        <v>14</v>
      </c>
      <c r="B25" s="67" t="s">
        <v>23</v>
      </c>
      <c r="C25" s="67"/>
      <c r="D25" s="67"/>
      <c r="E25" s="67"/>
      <c r="F25" s="67"/>
      <c r="G25" s="67"/>
      <c r="H25" s="67"/>
      <c r="I25" s="10">
        <f>IF((I23-I24)&lt;0,0,I23-I24)</f>
        <v>0</v>
      </c>
      <c r="J25" s="68"/>
      <c r="K25" s="68"/>
      <c r="L25" s="83"/>
    </row>
    <row r="26" spans="1:14" ht="15.95" customHeight="1">
      <c r="A26" s="6">
        <v>15</v>
      </c>
      <c r="B26" s="67" t="s">
        <v>60</v>
      </c>
      <c r="C26" s="67"/>
      <c r="D26" s="67"/>
      <c r="E26" s="67"/>
      <c r="F26" s="67"/>
      <c r="G26" s="15"/>
      <c r="H26" s="16">
        <f>G26</f>
        <v>0</v>
      </c>
      <c r="I26" s="10">
        <f>I25-H26</f>
        <v>0</v>
      </c>
      <c r="J26" s="68"/>
      <c r="K26" s="68"/>
      <c r="L26" s="83"/>
    </row>
    <row r="27" spans="1:14" ht="17.100000000000001" customHeight="1">
      <c r="A27" s="6">
        <v>16</v>
      </c>
      <c r="B27" s="67" t="s">
        <v>57</v>
      </c>
      <c r="C27" s="67"/>
      <c r="D27" s="67"/>
      <c r="E27" s="67"/>
      <c r="F27" s="67"/>
      <c r="G27" s="67"/>
      <c r="H27" s="67"/>
      <c r="I27" s="10">
        <f>ROUND(I26/4,0)</f>
        <v>0</v>
      </c>
      <c r="J27" s="68"/>
      <c r="K27" s="68"/>
      <c r="L27" s="83"/>
    </row>
    <row r="28" spans="1:14" s="19" customFormat="1" ht="6" customHeight="1">
      <c r="A28" s="17"/>
      <c r="B28" s="18"/>
      <c r="F28" s="20"/>
      <c r="G28" s="20"/>
      <c r="H28" s="20"/>
      <c r="I28" s="20"/>
      <c r="J28" s="20"/>
      <c r="K28" s="21"/>
      <c r="L28" s="83"/>
    </row>
    <row r="29" spans="1:14" ht="15.75" customHeight="1">
      <c r="A29" s="69" t="s">
        <v>24</v>
      </c>
      <c r="B29" s="69"/>
      <c r="C29" s="69"/>
      <c r="D29" s="69"/>
      <c r="E29" s="22"/>
      <c r="F29" s="23"/>
      <c r="G29" s="70" t="s">
        <v>69</v>
      </c>
      <c r="H29" s="70"/>
      <c r="I29" s="70"/>
      <c r="J29" s="70"/>
      <c r="K29" s="70"/>
      <c r="L29" s="83"/>
    </row>
    <row r="30" spans="1:14" s="28" customFormat="1" ht="27.75" customHeight="1">
      <c r="A30" s="71" t="s">
        <v>25</v>
      </c>
      <c r="B30" s="71"/>
      <c r="C30" s="24" t="s">
        <v>26</v>
      </c>
      <c r="D30" s="25" t="s">
        <v>27</v>
      </c>
      <c r="E30" s="26" t="s">
        <v>28</v>
      </c>
      <c r="F30" s="27"/>
      <c r="G30" s="70"/>
      <c r="H30" s="70"/>
      <c r="I30" s="70"/>
      <c r="J30" s="70"/>
      <c r="K30" s="70"/>
      <c r="L30" s="83"/>
    </row>
    <row r="31" spans="1:14" ht="15" customHeight="1">
      <c r="A31" s="54">
        <v>46082</v>
      </c>
      <c r="B31" s="54"/>
      <c r="C31" s="29">
        <v>0</v>
      </c>
      <c r="D31" s="30">
        <v>0</v>
      </c>
      <c r="E31" s="31"/>
      <c r="F31" s="32"/>
      <c r="G31" s="33" t="s">
        <v>29</v>
      </c>
      <c r="H31" s="34" t="s">
        <v>30</v>
      </c>
      <c r="I31" s="62" t="s">
        <v>31</v>
      </c>
      <c r="J31" s="62"/>
      <c r="K31" s="35" t="s">
        <v>32</v>
      </c>
      <c r="L31" s="83"/>
    </row>
    <row r="32" spans="1:14" ht="15" customHeight="1">
      <c r="A32" s="54">
        <v>46113</v>
      </c>
      <c r="B32" s="54"/>
      <c r="C32" s="29">
        <f t="shared" ref="C32:C42" si="0">+C31</f>
        <v>0</v>
      </c>
      <c r="D32" s="30">
        <f t="shared" ref="D32:E39" si="1">++D31</f>
        <v>0</v>
      </c>
      <c r="E32" s="36">
        <f t="shared" si="1"/>
        <v>0</v>
      </c>
      <c r="F32" s="32"/>
      <c r="G32" s="55" t="s">
        <v>33</v>
      </c>
      <c r="H32" s="62" t="s">
        <v>34</v>
      </c>
      <c r="I32" s="57">
        <v>0</v>
      </c>
      <c r="J32" s="57"/>
      <c r="K32" s="63" t="s">
        <v>35</v>
      </c>
      <c r="L32" s="83"/>
    </row>
    <row r="33" spans="1:17" ht="15" customHeight="1">
      <c r="A33" s="54">
        <v>46143</v>
      </c>
      <c r="B33" s="54"/>
      <c r="C33" s="29">
        <f t="shared" si="0"/>
        <v>0</v>
      </c>
      <c r="D33" s="30">
        <f t="shared" si="1"/>
        <v>0</v>
      </c>
      <c r="E33" s="36">
        <f t="shared" ref="E33" si="2">++E32</f>
        <v>0</v>
      </c>
      <c r="F33" s="32"/>
      <c r="G33" s="55"/>
      <c r="H33" s="62"/>
      <c r="I33" s="57"/>
      <c r="J33" s="57"/>
      <c r="K33" s="63"/>
      <c r="L33" s="83"/>
    </row>
    <row r="34" spans="1:17" ht="15" customHeight="1">
      <c r="A34" s="54">
        <v>46174</v>
      </c>
      <c r="B34" s="54"/>
      <c r="C34" s="29">
        <f t="shared" si="0"/>
        <v>0</v>
      </c>
      <c r="D34" s="30">
        <f t="shared" si="1"/>
        <v>0</v>
      </c>
      <c r="E34" s="36">
        <f t="shared" ref="E34" si="3">++E33</f>
        <v>0</v>
      </c>
      <c r="F34" s="32"/>
      <c r="G34" s="55" t="s">
        <v>36</v>
      </c>
      <c r="H34" s="56">
        <v>0.05</v>
      </c>
      <c r="I34" s="57" t="s">
        <v>37</v>
      </c>
      <c r="J34" s="57"/>
      <c r="K34" s="63"/>
      <c r="L34" s="83"/>
    </row>
    <row r="35" spans="1:17" ht="15" customHeight="1">
      <c r="A35" s="54">
        <v>46204</v>
      </c>
      <c r="B35" s="54"/>
      <c r="C35" s="29">
        <f t="shared" si="0"/>
        <v>0</v>
      </c>
      <c r="D35" s="30">
        <f t="shared" si="1"/>
        <v>0</v>
      </c>
      <c r="E35" s="36">
        <f t="shared" ref="E35" si="4">++E34</f>
        <v>0</v>
      </c>
      <c r="F35" s="32"/>
      <c r="G35" s="55"/>
      <c r="H35" s="56"/>
      <c r="I35" s="57"/>
      <c r="J35" s="57"/>
      <c r="K35" s="63"/>
      <c r="L35" s="83"/>
    </row>
    <row r="36" spans="1:17" ht="15" customHeight="1">
      <c r="A36" s="54">
        <v>46235</v>
      </c>
      <c r="B36" s="54"/>
      <c r="C36" s="29">
        <f t="shared" si="0"/>
        <v>0</v>
      </c>
      <c r="D36" s="30">
        <f t="shared" si="1"/>
        <v>0</v>
      </c>
      <c r="E36" s="36">
        <f t="shared" ref="E36" si="5">++E35</f>
        <v>0</v>
      </c>
      <c r="F36" s="32"/>
      <c r="G36" s="55"/>
      <c r="H36" s="56"/>
      <c r="I36" s="57"/>
      <c r="J36" s="57"/>
      <c r="K36" s="63"/>
      <c r="L36" s="83"/>
      <c r="Q36" s="28"/>
    </row>
    <row r="37" spans="1:17" ht="15" customHeight="1">
      <c r="A37" s="54">
        <v>46266</v>
      </c>
      <c r="B37" s="54"/>
      <c r="C37" s="29">
        <f t="shared" si="0"/>
        <v>0</v>
      </c>
      <c r="D37" s="30">
        <f t="shared" si="1"/>
        <v>0</v>
      </c>
      <c r="E37" s="36">
        <f t="shared" ref="E37" si="6">++E36</f>
        <v>0</v>
      </c>
      <c r="F37" s="32"/>
      <c r="G37" s="64" t="s">
        <v>38</v>
      </c>
      <c r="H37" s="65">
        <v>0.1</v>
      </c>
      <c r="I37" s="66" t="s">
        <v>39</v>
      </c>
      <c r="J37" s="66"/>
      <c r="K37" s="63"/>
      <c r="L37" s="83"/>
    </row>
    <row r="38" spans="1:17" ht="15" customHeight="1">
      <c r="A38" s="54">
        <v>46296</v>
      </c>
      <c r="B38" s="54"/>
      <c r="C38" s="29">
        <f t="shared" si="0"/>
        <v>0</v>
      </c>
      <c r="D38" s="30">
        <f t="shared" si="1"/>
        <v>0</v>
      </c>
      <c r="E38" s="36">
        <f t="shared" ref="E38" si="7">++E37</f>
        <v>0</v>
      </c>
      <c r="F38" s="32"/>
      <c r="G38" s="64"/>
      <c r="H38" s="65"/>
      <c r="I38" s="66"/>
      <c r="J38" s="66"/>
      <c r="K38" s="63"/>
      <c r="L38" s="83"/>
    </row>
    <row r="39" spans="1:17" ht="15" customHeight="1">
      <c r="A39" s="54">
        <v>46327</v>
      </c>
      <c r="B39" s="54"/>
      <c r="C39" s="29">
        <f t="shared" si="0"/>
        <v>0</v>
      </c>
      <c r="D39" s="30">
        <f t="shared" si="1"/>
        <v>0</v>
      </c>
      <c r="E39" s="48"/>
      <c r="F39" s="32"/>
      <c r="G39" s="64"/>
      <c r="H39" s="65"/>
      <c r="I39" s="66"/>
      <c r="J39" s="66"/>
      <c r="K39" s="63"/>
      <c r="L39" s="83"/>
    </row>
    <row r="40" spans="1:17" ht="15" customHeight="1">
      <c r="A40" s="54">
        <v>46357</v>
      </c>
      <c r="B40" s="54"/>
      <c r="C40" s="29">
        <f t="shared" si="0"/>
        <v>0</v>
      </c>
      <c r="D40" s="30">
        <f>++D39</f>
        <v>0</v>
      </c>
      <c r="E40" s="48"/>
      <c r="F40" s="32"/>
      <c r="G40" s="64"/>
      <c r="H40" s="65"/>
      <c r="I40" s="66"/>
      <c r="J40" s="66"/>
      <c r="K40" s="63"/>
      <c r="L40" s="83"/>
    </row>
    <row r="41" spans="1:17" ht="15" customHeight="1">
      <c r="A41" s="54">
        <v>46388</v>
      </c>
      <c r="B41" s="54"/>
      <c r="C41" s="29">
        <f t="shared" si="0"/>
        <v>0</v>
      </c>
      <c r="D41" s="30">
        <f>++D40</f>
        <v>0</v>
      </c>
      <c r="E41" s="48"/>
      <c r="F41" s="32"/>
      <c r="G41" s="55" t="s">
        <v>40</v>
      </c>
      <c r="H41" s="56">
        <v>0.15</v>
      </c>
      <c r="I41" s="57" t="s">
        <v>41</v>
      </c>
      <c r="J41" s="57"/>
      <c r="K41" s="63"/>
      <c r="L41" s="83"/>
    </row>
    <row r="42" spans="1:17" ht="15" customHeight="1">
      <c r="A42" s="54">
        <v>46419</v>
      </c>
      <c r="B42" s="54"/>
      <c r="C42" s="29">
        <f t="shared" si="0"/>
        <v>0</v>
      </c>
      <c r="D42" s="30">
        <f>++D41</f>
        <v>0</v>
      </c>
      <c r="E42" s="48"/>
      <c r="F42" s="32"/>
      <c r="G42" s="55"/>
      <c r="H42" s="56"/>
      <c r="I42" s="57"/>
      <c r="J42" s="57"/>
      <c r="K42" s="63"/>
      <c r="L42" s="83"/>
    </row>
    <row r="43" spans="1:17" ht="16.5" customHeight="1">
      <c r="A43" s="54" t="s">
        <v>42</v>
      </c>
      <c r="B43" s="54"/>
      <c r="C43" s="36"/>
      <c r="D43" s="30"/>
      <c r="E43" s="36"/>
      <c r="F43" s="37"/>
      <c r="G43" s="55" t="s">
        <v>43</v>
      </c>
      <c r="H43" s="56">
        <v>0.2</v>
      </c>
      <c r="I43" s="57" t="s">
        <v>44</v>
      </c>
      <c r="J43" s="57"/>
      <c r="K43" s="63"/>
      <c r="L43" s="83"/>
    </row>
    <row r="44" spans="1:17" ht="16.5" customHeight="1">
      <c r="A44" s="54" t="s">
        <v>45</v>
      </c>
      <c r="B44" s="54"/>
      <c r="C44" s="36"/>
      <c r="D44" s="30"/>
      <c r="E44" s="36"/>
      <c r="F44" s="37"/>
      <c r="G44" s="55"/>
      <c r="H44" s="56"/>
      <c r="I44" s="57"/>
      <c r="J44" s="57"/>
      <c r="K44" s="63"/>
      <c r="L44" s="83"/>
    </row>
    <row r="45" spans="1:17" ht="16.5" customHeight="1">
      <c r="A45" s="60" t="s">
        <v>46</v>
      </c>
      <c r="B45" s="60"/>
      <c r="C45" s="36"/>
      <c r="D45" s="30"/>
      <c r="E45" s="36"/>
      <c r="F45" s="37"/>
      <c r="G45" s="55" t="s">
        <v>47</v>
      </c>
      <c r="H45" s="56">
        <v>0.25</v>
      </c>
      <c r="I45" s="57" t="s">
        <v>48</v>
      </c>
      <c r="J45" s="57"/>
      <c r="K45" s="63"/>
      <c r="L45" s="83"/>
    </row>
    <row r="46" spans="1:17" ht="15" customHeight="1">
      <c r="A46" s="54" t="s">
        <v>49</v>
      </c>
      <c r="B46" s="54"/>
      <c r="C46" s="36"/>
      <c r="D46" s="30"/>
      <c r="E46" s="36"/>
      <c r="F46" s="37"/>
      <c r="G46" s="55"/>
      <c r="H46" s="56"/>
      <c r="I46" s="57"/>
      <c r="J46" s="57"/>
      <c r="K46" s="63"/>
      <c r="L46" s="83"/>
    </row>
    <row r="47" spans="1:17" ht="15" customHeight="1">
      <c r="A47" s="54" t="s">
        <v>50</v>
      </c>
      <c r="B47" s="54"/>
      <c r="C47" s="36">
        <v>0</v>
      </c>
      <c r="D47" s="30"/>
      <c r="E47" s="36"/>
      <c r="F47" s="37"/>
      <c r="G47" s="55" t="s">
        <v>51</v>
      </c>
      <c r="H47" s="56">
        <v>0.3</v>
      </c>
      <c r="I47" s="55" t="s">
        <v>52</v>
      </c>
      <c r="J47" s="55"/>
      <c r="K47" s="63"/>
      <c r="L47" s="83"/>
    </row>
    <row r="48" spans="1:17" ht="15" customHeight="1">
      <c r="A48" s="61" t="s">
        <v>53</v>
      </c>
      <c r="B48" s="61"/>
      <c r="C48" s="38">
        <f>SUM(C31:C47)</f>
        <v>0</v>
      </c>
      <c r="D48" s="39">
        <f>SUM(D31:D47)</f>
        <v>0</v>
      </c>
      <c r="E48" s="39">
        <f>SUM(E31:E47)</f>
        <v>0</v>
      </c>
      <c r="F48" s="40"/>
      <c r="G48" s="55"/>
      <c r="H48" s="56"/>
      <c r="I48" s="55"/>
      <c r="J48" s="55"/>
      <c r="K48" s="63"/>
      <c r="L48" s="83"/>
    </row>
    <row r="49" spans="1:12" s="19" customFormat="1" ht="9.75" customHeight="1">
      <c r="A49" s="41"/>
      <c r="B49" s="27"/>
      <c r="C49" s="27"/>
      <c r="D49" s="27"/>
      <c r="E49" s="27"/>
      <c r="F49" s="27"/>
      <c r="G49" s="42"/>
      <c r="H49" s="32"/>
      <c r="I49" s="32"/>
      <c r="J49" s="32"/>
      <c r="K49" s="43"/>
      <c r="L49" s="83"/>
    </row>
    <row r="50" spans="1:12" s="19" customFormat="1" ht="15" customHeight="1">
      <c r="A50" s="58" t="s">
        <v>54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83"/>
    </row>
    <row r="51" spans="1:12" ht="30.75" customHeight="1">
      <c r="A51" s="59" t="s">
        <v>55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83"/>
    </row>
    <row r="52" spans="1:12" s="19" customFormat="1" ht="23.25" customHeight="1" thickBot="1">
      <c r="A52" s="52" t="s">
        <v>71</v>
      </c>
      <c r="B52" s="53"/>
      <c r="C52" s="53"/>
      <c r="D52" s="53"/>
      <c r="E52" s="53"/>
      <c r="F52" s="49"/>
      <c r="G52" s="50" t="s">
        <v>70</v>
      </c>
      <c r="H52" s="50"/>
      <c r="I52" s="50"/>
      <c r="J52" s="50"/>
      <c r="K52" s="51"/>
      <c r="L52" s="83"/>
    </row>
    <row r="53" spans="1:12">
      <c r="G53" s="44"/>
      <c r="H53" s="44"/>
      <c r="I53" s="45"/>
      <c r="J53" s="45"/>
    </row>
    <row r="54" spans="1:12">
      <c r="G54" s="44"/>
      <c r="H54" s="44"/>
      <c r="I54" s="46"/>
      <c r="J54" s="46"/>
    </row>
  </sheetData>
  <sheetProtection password="C585" sheet="1" objects="1" scenarios="1" selectLockedCells="1"/>
  <mergeCells count="104">
    <mergeCell ref="I8:K8"/>
    <mergeCell ref="A8:G8"/>
    <mergeCell ref="A1:B1"/>
    <mergeCell ref="C1:K1"/>
    <mergeCell ref="A2:K2"/>
    <mergeCell ref="L2:L52"/>
    <mergeCell ref="A3:K3"/>
    <mergeCell ref="A4:K4"/>
    <mergeCell ref="A5:C5"/>
    <mergeCell ref="D5:G5"/>
    <mergeCell ref="I5:K5"/>
    <mergeCell ref="A6:C6"/>
    <mergeCell ref="D6:G6"/>
    <mergeCell ref="I6:K6"/>
    <mergeCell ref="A7:C7"/>
    <mergeCell ref="D7:G7"/>
    <mergeCell ref="I7:K7"/>
    <mergeCell ref="B9:H9"/>
    <mergeCell ref="J9:K9"/>
    <mergeCell ref="B10:H10"/>
    <mergeCell ref="J10:K10"/>
    <mergeCell ref="A11:A13"/>
    <mergeCell ref="B11:H11"/>
    <mergeCell ref="J11:K11"/>
    <mergeCell ref="B12:H12"/>
    <mergeCell ref="J12:K12"/>
    <mergeCell ref="B13:H13"/>
    <mergeCell ref="J13:K13"/>
    <mergeCell ref="B14:H14"/>
    <mergeCell ref="J14:K14"/>
    <mergeCell ref="B15:H15"/>
    <mergeCell ref="J15:K15"/>
    <mergeCell ref="B16:H16"/>
    <mergeCell ref="J16:K16"/>
    <mergeCell ref="B17:H17"/>
    <mergeCell ref="J17:K17"/>
    <mergeCell ref="B18:H18"/>
    <mergeCell ref="J18:K18"/>
    <mergeCell ref="B19:H19"/>
    <mergeCell ref="J19:K19"/>
    <mergeCell ref="B20:H20"/>
    <mergeCell ref="J20:K20"/>
    <mergeCell ref="B21:H21"/>
    <mergeCell ref="J21:K21"/>
    <mergeCell ref="B22:H22"/>
    <mergeCell ref="J22:K22"/>
    <mergeCell ref="B23:H23"/>
    <mergeCell ref="J23:K23"/>
    <mergeCell ref="B24:H24"/>
    <mergeCell ref="J24:K24"/>
    <mergeCell ref="B25:H25"/>
    <mergeCell ref="J25:K25"/>
    <mergeCell ref="B26:F26"/>
    <mergeCell ref="J26:K26"/>
    <mergeCell ref="B27:H27"/>
    <mergeCell ref="J27:K27"/>
    <mergeCell ref="A29:D29"/>
    <mergeCell ref="G29:K30"/>
    <mergeCell ref="A30:B30"/>
    <mergeCell ref="A31:B31"/>
    <mergeCell ref="I31:J31"/>
    <mergeCell ref="A32:B32"/>
    <mergeCell ref="G32:G33"/>
    <mergeCell ref="H32:H33"/>
    <mergeCell ref="I32:J33"/>
    <mergeCell ref="K32:K48"/>
    <mergeCell ref="A33:B33"/>
    <mergeCell ref="A34:B34"/>
    <mergeCell ref="G34:G36"/>
    <mergeCell ref="H34:H36"/>
    <mergeCell ref="I34:J36"/>
    <mergeCell ref="A35:B35"/>
    <mergeCell ref="A36:B36"/>
    <mergeCell ref="A37:B37"/>
    <mergeCell ref="G37:G40"/>
    <mergeCell ref="H37:H40"/>
    <mergeCell ref="I37:J40"/>
    <mergeCell ref="A38:B38"/>
    <mergeCell ref="A39:B39"/>
    <mergeCell ref="A40:B40"/>
    <mergeCell ref="A41:B41"/>
    <mergeCell ref="G41:G42"/>
    <mergeCell ref="H41:H42"/>
    <mergeCell ref="I41:J42"/>
    <mergeCell ref="A42:B42"/>
    <mergeCell ref="G52:K52"/>
    <mergeCell ref="A52:E52"/>
    <mergeCell ref="A43:B43"/>
    <mergeCell ref="G43:G44"/>
    <mergeCell ref="H43:H44"/>
    <mergeCell ref="I43:J44"/>
    <mergeCell ref="A44:B44"/>
    <mergeCell ref="A50:K50"/>
    <mergeCell ref="A51:K51"/>
    <mergeCell ref="A45:B45"/>
    <mergeCell ref="G45:G46"/>
    <mergeCell ref="H45:H46"/>
    <mergeCell ref="I45:J46"/>
    <mergeCell ref="A46:B46"/>
    <mergeCell ref="A47:B47"/>
    <mergeCell ref="G47:G48"/>
    <mergeCell ref="H47:H48"/>
    <mergeCell ref="I47:J48"/>
    <mergeCell ref="A48:B48"/>
  </mergeCells>
  <conditionalFormatting sqref="I10:J10 E48 J11:J27 I16:J27 F31:F42 E31 D31:D48 G49:J49 C31:C42">
    <cfRule type="cellIs" dxfId="2" priority="2" operator="equal">
      <formula>0</formula>
    </cfRule>
  </conditionalFormatting>
  <conditionalFormatting sqref="J11:J27 I10:J25">
    <cfRule type="expression" dxfId="1" priority="3">
      <formula>$I$2="X"</formula>
    </cfRule>
  </conditionalFormatting>
  <conditionalFormatting sqref="I26:J27">
    <cfRule type="expression" dxfId="0" priority="4">
      <formula>$K$2="X"</formula>
    </cfRule>
  </conditionalFormatting>
  <printOptions horizontalCentered="1" verticalCentered="1"/>
  <pageMargins left="0.23622047244094491" right="0.15748031496062992" top="0.15748031496062992" bottom="0.11811023622047245" header="0.51181102362204722" footer="0.51181102362204722"/>
  <pageSetup paperSize="9" scale="9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Computation &amp; Salary Details </vt:lpstr>
      <vt:lpstr>'Computation &amp; Salary Details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mgu</cp:lastModifiedBy>
  <cp:revision>10</cp:revision>
  <cp:lastPrinted>2026-10-31T07:26:11Z</cp:lastPrinted>
  <dcterms:created xsi:type="dcterms:W3CDTF">2017-07-01T13:26:59Z</dcterms:created>
  <dcterms:modified xsi:type="dcterms:W3CDTF">2026-10-31T07:34:34Z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