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Computation" sheetId="1" r:id="rId1"/>
    <sheet name="Salary Details" sheetId="2" r:id="rId2"/>
  </sheets>
  <definedNames>
    <definedName name="_xlnm.Print_Area" localSheetId="0">'Computation'!$A$1:$H$54</definedName>
    <definedName name="_xlnm.Print_Area" localSheetId="1">'Salary Details'!$A$1:$O$38</definedName>
  </definedNames>
  <calcPr calcId="124519"/>
  <extLst/>
</workbook>
</file>

<file path=xl/sharedStrings.xml><?xml version="1.0" encoding="utf-8"?>
<sst xmlns="http://schemas.openxmlformats.org/spreadsheetml/2006/main" count="109" uniqueCount="107">
  <si>
    <t xml:space="preserve">MAHATMA GANDHI UNIVERSITY </t>
  </si>
  <si>
    <t>I</t>
  </si>
  <si>
    <t>(Please fill up the computation statement according to the instructions in the circular)</t>
  </si>
  <si>
    <t>P</t>
  </si>
  <si>
    <t>S</t>
  </si>
  <si>
    <t>Employee Details</t>
  </si>
  <si>
    <t xml:space="preserve">          NAME                                </t>
  </si>
  <si>
    <t>P F No.</t>
  </si>
  <si>
    <t xml:space="preserve">          DESIGNATION                </t>
  </si>
  <si>
    <t>PAN</t>
  </si>
  <si>
    <t xml:space="preserve">          SECTION                           </t>
  </si>
  <si>
    <t>Mobile No</t>
  </si>
  <si>
    <t>Income Details</t>
  </si>
  <si>
    <t>No.</t>
  </si>
  <si>
    <t>Particulars</t>
  </si>
  <si>
    <t>Amount Rs.</t>
  </si>
  <si>
    <t>For Office use</t>
  </si>
  <si>
    <t>Gross Salary (Including Employer Contribution to NPS for Employee Under NPS)</t>
  </si>
  <si>
    <t>Deductions towards rent paid [Provide Decleration with Names &amp; PAN of Homeowner]</t>
  </si>
  <si>
    <t>Balance ((1)-(2))</t>
  </si>
  <si>
    <t xml:space="preserve">Profession Tax paid </t>
  </si>
  <si>
    <t>Net Salary Income ((3)-(4))</t>
  </si>
  <si>
    <t>1.Income from House property (interest on HBA is negative income). [Provide Names &amp; PAN of Institutions in page No.2, Max Rs.30,000 before 1.4.1999 or 2 Lakh. Sec 24(b)]</t>
  </si>
  <si>
    <t xml:space="preserve">2.Other Sources Income (Interest , Family Pension etc) </t>
  </si>
  <si>
    <t>3. Interest from Provident Fund for Contributions Exceeding Rs.500000</t>
  </si>
  <si>
    <t>Less : Standard Deduction</t>
  </si>
  <si>
    <t>Gross Total Income</t>
  </si>
  <si>
    <t xml:space="preserve">Deductions Under Chapter VI-A : A-Deductions under Section 80C </t>
  </si>
  <si>
    <t>1.Provident Fund</t>
  </si>
  <si>
    <t>2.LIC</t>
  </si>
  <si>
    <t>3.GIS</t>
  </si>
  <si>
    <t>4.SWF</t>
  </si>
  <si>
    <t>5.FBS</t>
  </si>
  <si>
    <t>6.SLI</t>
  </si>
  <si>
    <t>7.HBA Principal</t>
  </si>
  <si>
    <t>8.Tuition Fee</t>
  </si>
  <si>
    <t>9.NSC/ULIP/PLI /etc</t>
  </si>
  <si>
    <t>10.Others -Specify (GPAIS)</t>
  </si>
  <si>
    <t>11.Contribution to Pension Fund(80CCC)</t>
  </si>
  <si>
    <t>12.Contribution to National Pension Scheme-NPS (80CCD (1))</t>
  </si>
  <si>
    <t>Admissible Amount u/s 80C</t>
  </si>
  <si>
    <t>B-More deductions under the Provisions of Chapter VIA</t>
  </si>
  <si>
    <r>
      <rPr>
        <b/>
        <sz val="8"/>
        <color rgb="FF000000"/>
        <rFont val="Times New Roman"/>
        <family val="1"/>
      </rPr>
      <t>(a) 80CCD(1B)</t>
    </r>
    <r>
      <rPr>
        <sz val="8"/>
        <color rgb="FF000000"/>
        <rFont val="Times New Roman"/>
        <family val="1"/>
      </rPr>
      <t xml:space="preserve"> :-  Contribution to N P S (Max Rs.50,000) ( Over and Above 80C Limit of Rs.1,50,000 for Employees under NPS )</t>
    </r>
  </si>
  <si>
    <r>
      <rPr>
        <b/>
        <sz val="8"/>
        <color rgb="FF000000"/>
        <rFont val="Times New Roman"/>
        <family val="1"/>
      </rPr>
      <t>(b) 80CCD(2)</t>
    </r>
    <r>
      <rPr>
        <sz val="8"/>
        <color rgb="FF000000"/>
        <rFont val="Times New Roman"/>
        <family val="1"/>
      </rPr>
      <t xml:space="preserve"> :- Contribution to National Pension Scheme-NPS -Employer Contribution [Limited to 10% of Basic + DA]</t>
    </r>
  </si>
  <si>
    <r>
      <rPr>
        <b/>
        <sz val="8"/>
        <color rgb="FF000000"/>
        <rFont val="Times New Roman"/>
        <family val="1"/>
      </rPr>
      <t>(c) 80-D</t>
    </r>
    <r>
      <rPr>
        <sz val="8"/>
        <color rgb="FF000000"/>
        <rFont val="Times New Roman"/>
        <family val="1"/>
      </rPr>
      <t xml:space="preserve"> :- Health Checkup (Max 5000) + Health Insurance (</t>
    </r>
    <r>
      <rPr>
        <b/>
        <sz val="12"/>
        <color rgb="FF000000"/>
        <rFont val="Times New Roman"/>
        <family val="1"/>
      </rPr>
      <t>I</t>
    </r>
    <r>
      <rPr>
        <sz val="8"/>
        <color rgb="FF000000"/>
        <rFont val="Times New Roman"/>
        <family val="1"/>
      </rPr>
      <t xml:space="preserve">ndividual Max 25000 + </t>
    </r>
    <r>
      <rPr>
        <b/>
        <sz val="12"/>
        <color rgb="FF000000"/>
        <rFont val="Times New Roman"/>
        <family val="1"/>
      </rPr>
      <t>P</t>
    </r>
    <r>
      <rPr>
        <sz val="8"/>
        <color rgb="FF000000"/>
        <rFont val="Times New Roman"/>
        <family val="1"/>
      </rPr>
      <t xml:space="preserve">arents  25000 / </t>
    </r>
    <r>
      <rPr>
        <b/>
        <sz val="12"/>
        <color rgb="FF000000"/>
        <rFont val="Times New Roman"/>
        <family val="1"/>
      </rPr>
      <t>S</t>
    </r>
    <r>
      <rPr>
        <sz val="8"/>
        <color rgb="FF000000"/>
        <rFont val="Times New Roman"/>
        <family val="1"/>
      </rPr>
      <t>enior Parents 50000)</t>
    </r>
  </si>
  <si>
    <r>
      <rPr>
        <b/>
        <sz val="8"/>
        <color rgb="FF000000"/>
        <rFont val="Times New Roman"/>
        <family val="1"/>
      </rPr>
      <t>(c) 80-D</t>
    </r>
    <r>
      <rPr>
        <sz val="8"/>
        <color rgb="FF000000"/>
        <rFont val="Times New Roman"/>
        <family val="1"/>
      </rPr>
      <t xml:space="preserve"> :- MEDISEP Premium</t>
    </r>
  </si>
  <si>
    <r>
      <rPr>
        <b/>
        <sz val="8"/>
        <color rgb="FF000000"/>
        <rFont val="Times New Roman"/>
        <family val="1"/>
      </rPr>
      <t>(d) 80-DDD</t>
    </r>
    <r>
      <rPr>
        <sz val="8"/>
        <color rgb="FF000000"/>
        <rFont val="Times New Roman"/>
        <family val="1"/>
      </rPr>
      <t xml:space="preserve"> :- Expense on treatment of mentally or physically handicapped dependents (Max. Rs.75,000/1,25,000 for severe disability)</t>
    </r>
  </si>
  <si>
    <r>
      <rPr>
        <b/>
        <sz val="8"/>
        <color rgb="FF000000"/>
        <rFont val="Times New Roman"/>
        <family val="1"/>
      </rPr>
      <t>(e) 80-DDB</t>
    </r>
    <r>
      <rPr>
        <sz val="8"/>
        <color rgb="FF000000"/>
        <rFont val="Times New Roman"/>
        <family val="1"/>
      </rPr>
      <t xml:space="preserve"> :-  Expenditure on medical treatment of the employee for specified diseases. Actual expenditure or Rs.40000/60000/80000 whicever is less is exempted depending on age</t>
    </r>
  </si>
  <si>
    <r>
      <rPr>
        <b/>
        <sz val="8"/>
        <color rgb="FF000000"/>
        <rFont val="Times New Roman"/>
        <family val="1"/>
      </rPr>
      <t>(f) 80-E</t>
    </r>
    <r>
      <rPr>
        <sz val="8"/>
        <color rgb="FF000000"/>
        <rFont val="Times New Roman"/>
        <family val="1"/>
      </rPr>
      <t xml:space="preserve"> :- Interest on Educational Loan  for higher education for self or dependend children</t>
    </r>
  </si>
  <si>
    <r>
      <rPr>
        <b/>
        <sz val="8"/>
        <color rgb="FF000000"/>
        <rFont val="Times New Roman"/>
        <family val="1"/>
      </rPr>
      <t>(g) 80-G</t>
    </r>
    <r>
      <rPr>
        <sz val="8"/>
        <color rgb="FF000000"/>
        <rFont val="Times New Roman"/>
        <family val="1"/>
      </rPr>
      <t xml:space="preserve"> :- Donations of National Importance and CMDRF only.</t>
    </r>
  </si>
  <si>
    <r>
      <rPr>
        <b/>
        <sz val="8"/>
        <color rgb="FF000000"/>
        <rFont val="Times New Roman"/>
        <family val="1"/>
      </rPr>
      <t>(h) 80-U</t>
    </r>
    <r>
      <rPr>
        <sz val="8"/>
        <color rgb="FF000000"/>
        <rFont val="Times New Roman"/>
        <family val="1"/>
      </rPr>
      <t xml:space="preserve"> :- For employee with disability (Rs.75,000 or If &gt;80% disability 1.25 Lakh) - </t>
    </r>
    <r>
      <rPr>
        <b/>
        <sz val="8"/>
        <color rgb="FF000000"/>
        <rFont val="Times New Roman"/>
        <family val="1"/>
      </rPr>
      <t>80TTA</t>
    </r>
  </si>
  <si>
    <t>Total Deductions (9+10)</t>
  </si>
  <si>
    <t>Total Income (rounded off to the nearest multiple of 5)[(8-11)]</t>
  </si>
  <si>
    <t>Tax on Total Income</t>
  </si>
  <si>
    <t>Less Rebate for the Income upto 5 Lakhs u/s 87 A (Max Rs.12500)</t>
  </si>
  <si>
    <t>Tax Payable (13-14)</t>
  </si>
  <si>
    <t>Health and Educational Cess [4% of (15)]</t>
  </si>
  <si>
    <t>Total Tax Payable [(15+16]</t>
  </si>
  <si>
    <t>Tax already deducted up</t>
  </si>
  <si>
    <t>Balance Tax to be deducted [(17)-(18)]</t>
  </si>
  <si>
    <t xml:space="preserve">Less : Relief u/s 89 &amp; I.T. there after </t>
  </si>
  <si>
    <t>Income &amp; Savings Details</t>
  </si>
  <si>
    <t>Month</t>
  </si>
  <si>
    <t>Gross Salary</t>
  </si>
  <si>
    <t>PFS</t>
  </si>
  <si>
    <t>LIC</t>
  </si>
  <si>
    <t>GIS</t>
  </si>
  <si>
    <t>SWF</t>
  </si>
  <si>
    <t>FBS</t>
  </si>
  <si>
    <t>SLI</t>
  </si>
  <si>
    <t>MEDI
SEP</t>
  </si>
  <si>
    <r>
      <rPr>
        <sz val="11"/>
        <color rgb="FF000000"/>
        <rFont val="Times New Roman"/>
        <family val="1"/>
      </rPr>
      <t xml:space="preserve">NPS 
</t>
    </r>
    <r>
      <rPr>
        <sz val="8"/>
        <color rgb="FF000000"/>
        <rFont val="Times New Roman"/>
        <family val="1"/>
      </rPr>
      <t>own contribution</t>
    </r>
  </si>
  <si>
    <r>
      <rPr>
        <sz val="11"/>
        <color rgb="FF000000"/>
        <rFont val="Times New Roman"/>
        <family val="1"/>
      </rPr>
      <t xml:space="preserve">NPS 
</t>
    </r>
    <r>
      <rPr>
        <sz val="8"/>
        <color rgb="FF000000"/>
        <rFont val="Times New Roman"/>
        <family val="1"/>
      </rPr>
      <t>Employer contribution</t>
    </r>
  </si>
  <si>
    <t>HBA</t>
  </si>
  <si>
    <t>TDS</t>
  </si>
  <si>
    <t>D A Arrear-1</t>
  </si>
  <si>
    <t>D A Arrear-2</t>
  </si>
  <si>
    <t>PR Arrear /Other Arrears</t>
  </si>
  <si>
    <t>ELS</t>
  </si>
  <si>
    <t>Fest. Allow. / Bonus</t>
  </si>
  <si>
    <t>Total</t>
  </si>
  <si>
    <t>Details of Institutions from which HBA is availed</t>
  </si>
  <si>
    <t>Sl.No</t>
  </si>
  <si>
    <t>Name of Institution</t>
  </si>
  <si>
    <t>Declaration</t>
  </si>
  <si>
    <t xml:space="preserve">           I   _________________hereby declare that what is stated above is true to the best of my information and belief.</t>
  </si>
  <si>
    <t>Date :</t>
  </si>
  <si>
    <t>Signature</t>
  </si>
  <si>
    <t>Taxable Income</t>
  </si>
  <si>
    <t>Tax Rate</t>
  </si>
  <si>
    <t>Tax Details</t>
  </si>
  <si>
    <t>Cess</t>
  </si>
  <si>
    <t>Upto Rs.2,50,000</t>
  </si>
  <si>
    <t>Nil</t>
  </si>
  <si>
    <t>4 % of I T</t>
  </si>
  <si>
    <t>Rs.2,50,001-Rs.5,00,000</t>
  </si>
  <si>
    <r>
      <rPr>
        <sz val="9"/>
        <color rgb="FF000000"/>
        <rFont val="Times New Roman"/>
        <family val="1"/>
      </rPr>
      <t>5 %(T.I.-250000)</t>
    </r>
    <r>
      <rPr>
        <i/>
        <sz val="9"/>
        <color rgb="FF000000"/>
        <rFont val="Times New Roman"/>
        <family val="1"/>
      </rPr>
      <t xml:space="preserve"> : ( Less Rs.12500 in case T I is less than Rs.500,000)</t>
    </r>
  </si>
  <si>
    <r>
      <rPr>
        <sz val="10"/>
        <color rgb="FF000000"/>
        <rFont val="Times New Roman"/>
        <family val="1"/>
      </rPr>
      <t>5 % (T.I.-2,50,000)</t>
    </r>
    <r>
      <rPr>
        <i/>
        <sz val="10"/>
        <color rgb="FF000000"/>
        <rFont val="Times New Roman"/>
        <family val="1"/>
      </rPr>
      <t xml:space="preserve"> :  ( Less Rs.12,500 in case T I is less than Rs.5,00,000)</t>
    </r>
  </si>
  <si>
    <t>Rs.5,00,001-10,00,000</t>
  </si>
  <si>
    <t>Rs.12,500+20 % of (T I -5,00,000)</t>
  </si>
  <si>
    <t>Rs.12,500 + 20 % of (T.I -5,00,000)</t>
  </si>
  <si>
    <t>Above Rs.10,00,001</t>
  </si>
  <si>
    <t>Rs.1,12,500 +30 % ( T I-1000000)</t>
  </si>
  <si>
    <t>Rs.1,12,500 + 30 % ( T.I-10,00,000)</t>
  </si>
  <si>
    <t>Statement of Computation of Income Tax - Financial Year 2024-25- Assessment Year 2025-26-ANTICIPATORY</t>
  </si>
  <si>
    <r>
      <t xml:space="preserve">Tax to be deducted per month from </t>
    </r>
    <r>
      <rPr>
        <b/>
        <sz val="9"/>
        <color rgb="FF000000"/>
        <rFont val="Times New Roman"/>
        <family val="1"/>
      </rPr>
      <t>March 2024</t>
    </r>
  </si>
  <si>
    <t>Income Tax Rates for FY 2024-25 - Tax Regime - FA 2019-020 (Old Scheme)</t>
  </si>
</sst>
</file>

<file path=xl/styles.xml><?xml version="1.0" encoding="utf-8"?>
<styleSheet xmlns="http://schemas.openxmlformats.org/spreadsheetml/2006/main">
  <numFmts count="1">
    <numFmt numFmtId="164" formatCode="mm/yy"/>
  </numFmts>
  <fonts count="24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mbria"/>
      <family val="1"/>
    </font>
    <font>
      <sz val="11"/>
      <color rgb="FFFFFFFF"/>
      <name val="Cambria"/>
      <family val="1"/>
    </font>
    <font>
      <sz val="9"/>
      <color rgb="FF000000"/>
      <name val="Cambria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.5"/>
      <color rgb="FF000000"/>
      <name val="Bookman Old Styl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1" xfId="0" applyFont="1" applyBorder="1" applyProtection="1">
      <protection/>
    </xf>
    <xf numFmtId="0" fontId="12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/>
    </xf>
    <xf numFmtId="0" fontId="2" fillId="0" borderId="1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3" fillId="0" borderId="1" xfId="0" applyFont="1" applyBorder="1" applyProtection="1">
      <protection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/>
    </xf>
    <xf numFmtId="0" fontId="13" fillId="2" borderId="1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/>
    </xf>
    <xf numFmtId="0" fontId="8" fillId="2" borderId="1" xfId="0" applyFont="1" applyFill="1" applyBorder="1" applyProtection="1">
      <protection/>
    </xf>
    <xf numFmtId="2" fontId="16" fillId="0" borderId="1" xfId="0" applyNumberFormat="1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2" borderId="1" xfId="0" applyFont="1" applyFill="1" applyBorder="1" applyAlignment="1" applyProtection="1">
      <alignment horizontal="righ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/>
      <protection/>
    </xf>
    <xf numFmtId="0" fontId="13" fillId="3" borderId="1" xfId="0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/>
    <xf numFmtId="0" fontId="18" fillId="0" borderId="1" xfId="0" applyFont="1" applyBorder="1" applyProtection="1">
      <protection locked="0"/>
    </xf>
    <xf numFmtId="0" fontId="10" fillId="0" borderId="4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shrinkToFi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textRotation="90"/>
      <protection locked="0"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textRotation="180"/>
      <protection locked="0"/>
    </xf>
    <xf numFmtId="0" fontId="7" fillId="0" borderId="6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9" fillId="0" borderId="1" xfId="0" applyFont="1" applyBorder="1" applyAlignment="1" applyProtection="1">
      <alignment horizontal="left" vertical="top" wrapText="1"/>
      <protection/>
    </xf>
    <xf numFmtId="0" fontId="9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/>
      <protection/>
    </xf>
    <xf numFmtId="0" fontId="2" fillId="0" borderId="0" xfId="0" applyFont="1" applyProtection="1"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485775</xdr:colOff>
      <xdr:row>0</xdr:row>
      <xdr:rowOff>9525</xdr:rowOff>
    </xdr:from>
    <xdr:ext cx="1085850" cy="285750"/>
    <xdr:sp macro="" textlink="">
      <xdr:nvSpPr>
        <xdr:cNvPr id="2" name="CustomShape 1"/>
        <xdr:cNvSpPr/>
      </xdr:nvSpPr>
      <xdr:spPr>
        <a:xfrm>
          <a:off x="5343525" y="9525"/>
          <a:ext cx="1085850" cy="285750"/>
        </a:xfrm>
        <a:prstGeom prst="rect">
          <a:avLst/>
        </a:prstGeom>
        <a:noFill/>
        <a:ln w="19080">
          <a:solidFill>
            <a:srgbClr val="FFFFFF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IN" sz="1050" b="1" strike="noStrike" spc="-1">
              <a:solidFill>
                <a:srgbClr val="000000"/>
              </a:solidFill>
              <a:latin typeface="Bookman Old Style"/>
            </a:rPr>
            <a:t>OLD SCHEME</a:t>
          </a:r>
          <a:endParaRPr lang="en-IN" sz="1050" b="0" strike="noStrike" spc="-1">
            <a:latin typeface="Times New Roman"/>
          </a:endParaRPr>
        </a:p>
      </xdr:txBody>
    </xdr:sp>
    <xdr:clientData/>
  </xdr:oneCellAnchor>
  <xdr:oneCellAnchor>
    <xdr:from>
      <xdr:col>1</xdr:col>
      <xdr:colOff>28575</xdr:colOff>
      <xdr:row>0</xdr:row>
      <xdr:rowOff>0</xdr:rowOff>
    </xdr:from>
    <xdr:ext cx="1219200" cy="285750"/>
    <xdr:sp macro="" textlink="">
      <xdr:nvSpPr>
        <xdr:cNvPr id="3" name="CustomShape 1"/>
        <xdr:cNvSpPr/>
      </xdr:nvSpPr>
      <xdr:spPr>
        <a:xfrm>
          <a:off x="133350" y="0"/>
          <a:ext cx="1219200" cy="285750"/>
        </a:xfrm>
        <a:prstGeom prst="rect">
          <a:avLst/>
        </a:prstGeom>
        <a:noFill/>
        <a:ln w="19080">
          <a:solidFill>
            <a:srgbClr val="FFFFFF"/>
          </a:solidFill>
          <a:round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IN" sz="1050" b="1" strike="noStrike" spc="-1">
              <a:solidFill>
                <a:srgbClr val="000000"/>
              </a:solidFill>
              <a:latin typeface="Bookman Old Style"/>
            </a:rPr>
            <a:t>FA 2019-2020</a:t>
          </a:r>
          <a:endParaRPr lang="en-IN" sz="1050" b="0" strike="noStrike" spc="-1"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37">
      <selection activeCell="F31" sqref="F31"/>
    </sheetView>
  </sheetViews>
  <sheetFormatPr defaultColWidth="9.140625" defaultRowHeight="15"/>
  <cols>
    <col min="1" max="1" width="1.57421875" style="1" customWidth="1"/>
    <col min="2" max="2" width="3.57421875" style="2" customWidth="1"/>
    <col min="3" max="3" width="33.28125" style="3" customWidth="1"/>
    <col min="4" max="4" width="25.421875" style="3" customWidth="1"/>
    <col min="5" max="5" width="9.00390625" style="3" customWidth="1"/>
    <col min="6" max="6" width="12.28125" style="3" customWidth="1"/>
    <col min="7" max="7" width="11.28125" style="1" customWidth="1"/>
    <col min="8" max="8" width="1.57421875" style="4" customWidth="1"/>
    <col min="9" max="11" width="9.140625" style="1" customWidth="1"/>
    <col min="12" max="12" width="9.140625" style="5" hidden="1" customWidth="1"/>
    <col min="13" max="31" width="9.140625" style="1" customWidth="1"/>
    <col min="32" max="1025" width="9.140625" style="3" customWidth="1"/>
  </cols>
  <sheetData>
    <row r="1" spans="1:12" ht="15.75">
      <c r="A1" s="60"/>
      <c r="B1" s="6"/>
      <c r="C1" s="61" t="s">
        <v>0</v>
      </c>
      <c r="D1" s="61"/>
      <c r="E1" s="61"/>
      <c r="F1" s="61"/>
      <c r="G1" s="61"/>
      <c r="H1" s="62"/>
      <c r="L1" s="5" t="s">
        <v>1</v>
      </c>
    </row>
    <row r="2" spans="1:12" ht="15">
      <c r="A2" s="60"/>
      <c r="B2" s="7"/>
      <c r="C2" s="63" t="s">
        <v>2</v>
      </c>
      <c r="D2" s="63"/>
      <c r="E2" s="63"/>
      <c r="F2" s="63"/>
      <c r="G2" s="5"/>
      <c r="H2" s="62"/>
      <c r="L2" s="5" t="s">
        <v>3</v>
      </c>
    </row>
    <row r="3" spans="1:12" ht="16.5" customHeight="1">
      <c r="A3" s="60"/>
      <c r="B3" s="64" t="s">
        <v>104</v>
      </c>
      <c r="C3" s="64"/>
      <c r="D3" s="64"/>
      <c r="E3" s="64"/>
      <c r="F3" s="64"/>
      <c r="G3" s="64"/>
      <c r="H3" s="62"/>
      <c r="L3" s="5" t="s">
        <v>4</v>
      </c>
    </row>
    <row r="4" spans="1:8" ht="12" customHeight="1">
      <c r="A4" s="60"/>
      <c r="B4" s="65" t="s">
        <v>5</v>
      </c>
      <c r="C4" s="65"/>
      <c r="D4" s="65"/>
      <c r="E4" s="65"/>
      <c r="F4" s="65"/>
      <c r="G4" s="65"/>
      <c r="H4" s="62"/>
    </row>
    <row r="5" spans="1:8" ht="15">
      <c r="A5" s="60"/>
      <c r="B5" s="66" t="s">
        <v>6</v>
      </c>
      <c r="C5" s="66"/>
      <c r="D5" s="67"/>
      <c r="E5" s="67"/>
      <c r="F5" s="8" t="s">
        <v>7</v>
      </c>
      <c r="G5" s="9"/>
      <c r="H5" s="62"/>
    </row>
    <row r="6" spans="1:8" ht="15">
      <c r="A6" s="60"/>
      <c r="B6" s="66" t="s">
        <v>8</v>
      </c>
      <c r="C6" s="66"/>
      <c r="D6" s="67"/>
      <c r="E6" s="67"/>
      <c r="F6" s="8" t="s">
        <v>9</v>
      </c>
      <c r="G6" s="9"/>
      <c r="H6" s="62"/>
    </row>
    <row r="7" spans="1:8" ht="15">
      <c r="A7" s="60"/>
      <c r="B7" s="66" t="s">
        <v>10</v>
      </c>
      <c r="C7" s="66"/>
      <c r="D7" s="67"/>
      <c r="E7" s="67"/>
      <c r="F7" s="8" t="s">
        <v>11</v>
      </c>
      <c r="G7" s="9"/>
      <c r="H7" s="62"/>
    </row>
    <row r="8" spans="1:8" ht="15">
      <c r="A8" s="60"/>
      <c r="B8" s="68" t="s">
        <v>12</v>
      </c>
      <c r="C8" s="68"/>
      <c r="D8" s="68"/>
      <c r="E8" s="68"/>
      <c r="F8" s="68"/>
      <c r="G8" s="68"/>
      <c r="H8" s="62"/>
    </row>
    <row r="9" spans="1:8" ht="15">
      <c r="A9" s="60"/>
      <c r="B9" s="10" t="s">
        <v>13</v>
      </c>
      <c r="C9" s="69" t="s">
        <v>14</v>
      </c>
      <c r="D9" s="69"/>
      <c r="E9" s="69"/>
      <c r="F9" s="11" t="s">
        <v>15</v>
      </c>
      <c r="G9" s="12" t="s">
        <v>16</v>
      </c>
      <c r="H9" s="62"/>
    </row>
    <row r="10" spans="1:8" ht="15">
      <c r="A10" s="60"/>
      <c r="B10" s="10">
        <v>1</v>
      </c>
      <c r="C10" s="70" t="s">
        <v>17</v>
      </c>
      <c r="D10" s="70"/>
      <c r="E10" s="70"/>
      <c r="F10" s="13">
        <f>'Salary Details'!$C$20+'Salary Details'!$L$20</f>
        <v>0</v>
      </c>
      <c r="G10" s="14"/>
      <c r="H10" s="62"/>
    </row>
    <row r="11" spans="1:8" ht="15">
      <c r="A11" s="60"/>
      <c r="B11" s="10">
        <v>2</v>
      </c>
      <c r="C11" s="70" t="s">
        <v>18</v>
      </c>
      <c r="D11" s="70"/>
      <c r="E11" s="70"/>
      <c r="F11" s="15"/>
      <c r="G11" s="14"/>
      <c r="H11" s="62"/>
    </row>
    <row r="12" spans="1:8" ht="15">
      <c r="A12" s="60"/>
      <c r="B12" s="10">
        <v>3</v>
      </c>
      <c r="C12" s="70" t="s">
        <v>19</v>
      </c>
      <c r="D12" s="70"/>
      <c r="E12" s="70"/>
      <c r="F12" s="13">
        <f>F10-F11</f>
        <v>0</v>
      </c>
      <c r="G12" s="14"/>
      <c r="H12" s="62"/>
    </row>
    <row r="13" spans="1:8" ht="15">
      <c r="A13" s="60"/>
      <c r="B13" s="10">
        <v>4</v>
      </c>
      <c r="C13" s="70" t="s">
        <v>20</v>
      </c>
      <c r="D13" s="70"/>
      <c r="E13" s="70"/>
      <c r="F13" s="16">
        <v>2500</v>
      </c>
      <c r="G13" s="14"/>
      <c r="H13" s="62"/>
    </row>
    <row r="14" spans="1:8" ht="15">
      <c r="A14" s="60"/>
      <c r="B14" s="10">
        <v>5</v>
      </c>
      <c r="C14" s="70" t="s">
        <v>21</v>
      </c>
      <c r="D14" s="70"/>
      <c r="E14" s="70"/>
      <c r="F14" s="13">
        <f>IF((F12-F13)&lt;0,0,F12-F13)</f>
        <v>0</v>
      </c>
      <c r="G14" s="14"/>
      <c r="H14" s="62"/>
    </row>
    <row r="15" spans="1:8" ht="23.25" customHeight="1">
      <c r="A15" s="60"/>
      <c r="B15" s="71">
        <v>6</v>
      </c>
      <c r="C15" s="72" t="s">
        <v>22</v>
      </c>
      <c r="D15" s="72"/>
      <c r="E15" s="72"/>
      <c r="F15" s="15"/>
      <c r="G15" s="14"/>
      <c r="H15" s="62"/>
    </row>
    <row r="16" spans="1:8" ht="15" customHeight="1">
      <c r="A16" s="60"/>
      <c r="B16" s="71"/>
      <c r="C16" s="73" t="s">
        <v>23</v>
      </c>
      <c r="D16" s="73"/>
      <c r="E16" s="73"/>
      <c r="F16" s="15"/>
      <c r="G16" s="14"/>
      <c r="H16" s="62"/>
    </row>
    <row r="17" spans="1:8" ht="12.75" customHeight="1">
      <c r="A17" s="60"/>
      <c r="B17" s="71"/>
      <c r="C17" s="73" t="s">
        <v>24</v>
      </c>
      <c r="D17" s="73"/>
      <c r="E17" s="73"/>
      <c r="F17" s="15"/>
      <c r="G17" s="14"/>
      <c r="H17" s="62"/>
    </row>
    <row r="18" spans="1:8" ht="14.25" customHeight="1">
      <c r="A18" s="60"/>
      <c r="B18" s="10">
        <v>7</v>
      </c>
      <c r="C18" s="70" t="s">
        <v>25</v>
      </c>
      <c r="D18" s="70"/>
      <c r="E18" s="70"/>
      <c r="F18" s="17">
        <v>-50000</v>
      </c>
      <c r="G18" s="14"/>
      <c r="H18" s="62"/>
    </row>
    <row r="19" spans="1:8" ht="15">
      <c r="A19" s="60"/>
      <c r="B19" s="18">
        <v>8</v>
      </c>
      <c r="C19" s="74" t="s">
        <v>26</v>
      </c>
      <c r="D19" s="74"/>
      <c r="E19" s="74"/>
      <c r="F19" s="19">
        <f>+IF(SUM(F14:F18)&lt;0,,SUM(F14:F18))</f>
        <v>0</v>
      </c>
      <c r="G19" s="14"/>
      <c r="H19" s="62"/>
    </row>
    <row r="20" spans="1:8" ht="15" customHeight="1">
      <c r="A20" s="60"/>
      <c r="B20" s="68" t="s">
        <v>27</v>
      </c>
      <c r="C20" s="68"/>
      <c r="D20" s="68"/>
      <c r="E20" s="68"/>
      <c r="F20" s="68"/>
      <c r="G20" s="68"/>
      <c r="H20" s="62"/>
    </row>
    <row r="21" spans="1:8" ht="15">
      <c r="A21" s="60"/>
      <c r="B21" s="71"/>
      <c r="C21" s="70" t="s">
        <v>28</v>
      </c>
      <c r="D21" s="70"/>
      <c r="E21" s="70"/>
      <c r="F21" s="20">
        <f>'Salary Details'!$D$20</f>
        <v>0</v>
      </c>
      <c r="G21" s="14"/>
      <c r="H21" s="62"/>
    </row>
    <row r="22" spans="1:8" ht="15">
      <c r="A22" s="60"/>
      <c r="B22" s="71"/>
      <c r="C22" s="70" t="s">
        <v>29</v>
      </c>
      <c r="D22" s="70"/>
      <c r="E22" s="70"/>
      <c r="F22" s="20">
        <f>'Salary Details'!$E$20</f>
        <v>0</v>
      </c>
      <c r="G22" s="14"/>
      <c r="H22" s="62"/>
    </row>
    <row r="23" spans="1:8" ht="15">
      <c r="A23" s="60"/>
      <c r="B23" s="71"/>
      <c r="C23" s="70" t="s">
        <v>30</v>
      </c>
      <c r="D23" s="70"/>
      <c r="E23" s="70"/>
      <c r="F23" s="20">
        <f>'Salary Details'!$F$20</f>
        <v>0</v>
      </c>
      <c r="G23" s="14"/>
      <c r="H23" s="62"/>
    </row>
    <row r="24" spans="1:8" ht="15">
      <c r="A24" s="60"/>
      <c r="B24" s="71"/>
      <c r="C24" s="70" t="s">
        <v>31</v>
      </c>
      <c r="D24" s="70"/>
      <c r="E24" s="70"/>
      <c r="F24" s="20">
        <f>'Salary Details'!$G$20</f>
        <v>0</v>
      </c>
      <c r="G24" s="14"/>
      <c r="H24" s="62"/>
    </row>
    <row r="25" spans="1:8" ht="15">
      <c r="A25" s="60"/>
      <c r="B25" s="71"/>
      <c r="C25" s="70" t="s">
        <v>32</v>
      </c>
      <c r="D25" s="70"/>
      <c r="E25" s="70"/>
      <c r="F25" s="20">
        <f>'Salary Details'!$H$20</f>
        <v>0</v>
      </c>
      <c r="G25" s="14"/>
      <c r="H25" s="62"/>
    </row>
    <row r="26" spans="1:8" ht="15">
      <c r="A26" s="60"/>
      <c r="B26" s="71"/>
      <c r="C26" s="70" t="s">
        <v>33</v>
      </c>
      <c r="D26" s="70"/>
      <c r="E26" s="70"/>
      <c r="F26" s="20">
        <f>'Salary Details'!$I$20</f>
        <v>0</v>
      </c>
      <c r="G26" s="14"/>
      <c r="H26" s="62"/>
    </row>
    <row r="27" spans="1:8" ht="15">
      <c r="A27" s="60"/>
      <c r="B27" s="71"/>
      <c r="C27" s="70" t="s">
        <v>34</v>
      </c>
      <c r="D27" s="70"/>
      <c r="E27" s="70"/>
      <c r="F27" s="15"/>
      <c r="G27" s="14"/>
      <c r="H27" s="62"/>
    </row>
    <row r="28" spans="1:8" ht="15">
      <c r="A28" s="60"/>
      <c r="B28" s="71"/>
      <c r="C28" s="70" t="s">
        <v>35</v>
      </c>
      <c r="D28" s="70"/>
      <c r="E28" s="70"/>
      <c r="F28" s="15"/>
      <c r="G28" s="14"/>
      <c r="H28" s="62"/>
    </row>
    <row r="29" spans="1:8" ht="15">
      <c r="A29" s="60"/>
      <c r="B29" s="71"/>
      <c r="C29" s="70" t="s">
        <v>36</v>
      </c>
      <c r="D29" s="70"/>
      <c r="E29" s="70"/>
      <c r="F29" s="15"/>
      <c r="G29" s="14"/>
      <c r="H29" s="62"/>
    </row>
    <row r="30" spans="1:8" ht="15">
      <c r="A30" s="60"/>
      <c r="B30" s="71"/>
      <c r="C30" s="70" t="s">
        <v>37</v>
      </c>
      <c r="D30" s="70"/>
      <c r="E30" s="70"/>
      <c r="F30" s="16">
        <v>1180</v>
      </c>
      <c r="G30" s="14"/>
      <c r="H30" s="62"/>
    </row>
    <row r="31" spans="1:8" ht="14.25" customHeight="1">
      <c r="A31" s="60"/>
      <c r="B31" s="71"/>
      <c r="C31" s="73" t="s">
        <v>38</v>
      </c>
      <c r="D31" s="73"/>
      <c r="E31" s="73"/>
      <c r="F31" s="15"/>
      <c r="G31" s="14"/>
      <c r="H31" s="62"/>
    </row>
    <row r="32" spans="1:8" ht="14.25" customHeight="1">
      <c r="A32" s="60"/>
      <c r="B32" s="71"/>
      <c r="C32" s="73" t="s">
        <v>39</v>
      </c>
      <c r="D32" s="73"/>
      <c r="E32" s="73"/>
      <c r="F32" s="21">
        <f>'Salary Details'!$K$20</f>
        <v>0</v>
      </c>
      <c r="G32" s="14"/>
      <c r="H32" s="62"/>
    </row>
    <row r="33" spans="1:8" ht="15" customHeight="1">
      <c r="A33" s="60"/>
      <c r="B33" s="71"/>
      <c r="C33" s="22">
        <f>SUM(F21:F32)</f>
        <v>1180</v>
      </c>
      <c r="D33" s="75" t="s">
        <v>40</v>
      </c>
      <c r="E33" s="75"/>
      <c r="F33" s="23">
        <f>IF(SUM(F21:F32)&gt;=150000,150000,SUM(F21:F32))</f>
        <v>1180</v>
      </c>
      <c r="G33" s="14"/>
      <c r="H33" s="62"/>
    </row>
    <row r="34" spans="1:8" ht="17.25" customHeight="1">
      <c r="A34" s="60"/>
      <c r="B34" s="76" t="s">
        <v>41</v>
      </c>
      <c r="C34" s="76"/>
      <c r="D34" s="76"/>
      <c r="E34" s="76"/>
      <c r="F34" s="76"/>
      <c r="G34" s="76"/>
      <c r="H34" s="62"/>
    </row>
    <row r="35" spans="1:8" ht="24.75" customHeight="1">
      <c r="A35" s="60"/>
      <c r="B35" s="71">
        <v>10</v>
      </c>
      <c r="C35" s="77" t="s">
        <v>42</v>
      </c>
      <c r="D35" s="77"/>
      <c r="E35" s="77"/>
      <c r="F35" s="15">
        <f>+MIN(F32,C33-F33,50000)</f>
        <v>0</v>
      </c>
      <c r="G35" s="14"/>
      <c r="H35" s="62"/>
    </row>
    <row r="36" spans="1:8" ht="21" customHeight="1">
      <c r="A36" s="60"/>
      <c r="B36" s="71"/>
      <c r="C36" s="77" t="s">
        <v>43</v>
      </c>
      <c r="D36" s="77"/>
      <c r="E36" s="77"/>
      <c r="F36" s="19">
        <f>+'Salary Details'!L20</f>
        <v>0</v>
      </c>
      <c r="G36" s="14"/>
      <c r="H36" s="62"/>
    </row>
    <row r="37" spans="1:8" ht="31.5" customHeight="1">
      <c r="A37" s="60"/>
      <c r="B37" s="71"/>
      <c r="C37" s="78" t="s">
        <v>44</v>
      </c>
      <c r="D37" s="78"/>
      <c r="E37" s="24" t="s">
        <v>1</v>
      </c>
      <c r="F37" s="15"/>
      <c r="G37" s="14"/>
      <c r="H37" s="62"/>
    </row>
    <row r="38" spans="1:8" ht="15.75" customHeight="1">
      <c r="A38" s="60"/>
      <c r="B38" s="71"/>
      <c r="C38" s="25" t="s">
        <v>45</v>
      </c>
      <c r="D38" s="26">
        <f>+'Salary Details'!J20</f>
        <v>6000</v>
      </c>
      <c r="E38" s="27"/>
      <c r="F38" s="20">
        <f>IF(E37="I",MIN(F37+D38,25000),IF(E37="P",MIN(F37+D38,50000),IF(E37="S",MIN(F37+D38,75000),MIN(F37+D38,25000))))</f>
        <v>6000</v>
      </c>
      <c r="G38" s="14"/>
      <c r="H38" s="62"/>
    </row>
    <row r="39" spans="1:8" ht="21.75" customHeight="1">
      <c r="A39" s="60"/>
      <c r="B39" s="71"/>
      <c r="C39" s="77" t="s">
        <v>46</v>
      </c>
      <c r="D39" s="77"/>
      <c r="E39" s="77"/>
      <c r="F39" s="15"/>
      <c r="G39" s="14"/>
      <c r="H39" s="62"/>
    </row>
    <row r="40" spans="1:8" ht="23.25" customHeight="1">
      <c r="A40" s="60"/>
      <c r="B40" s="71"/>
      <c r="C40" s="77" t="s">
        <v>47</v>
      </c>
      <c r="D40" s="77"/>
      <c r="E40" s="77"/>
      <c r="F40" s="28"/>
      <c r="G40" s="14"/>
      <c r="H40" s="62"/>
    </row>
    <row r="41" spans="1:8" ht="15" customHeight="1">
      <c r="A41" s="60"/>
      <c r="B41" s="71"/>
      <c r="C41" s="77" t="s">
        <v>48</v>
      </c>
      <c r="D41" s="77"/>
      <c r="E41" s="77"/>
      <c r="F41" s="15"/>
      <c r="G41" s="14"/>
      <c r="H41" s="62"/>
    </row>
    <row r="42" spans="1:8" ht="13.5" customHeight="1">
      <c r="A42" s="60"/>
      <c r="B42" s="71"/>
      <c r="C42" s="77" t="s">
        <v>49</v>
      </c>
      <c r="D42" s="77"/>
      <c r="E42" s="77"/>
      <c r="F42" s="15"/>
      <c r="G42" s="14"/>
      <c r="H42" s="62"/>
    </row>
    <row r="43" spans="1:8" ht="13.5" customHeight="1">
      <c r="A43" s="60"/>
      <c r="B43" s="71"/>
      <c r="C43" s="79" t="s">
        <v>50</v>
      </c>
      <c r="D43" s="79"/>
      <c r="E43" s="79"/>
      <c r="F43" s="15"/>
      <c r="G43" s="14"/>
      <c r="H43" s="62"/>
    </row>
    <row r="44" spans="1:8" ht="15" customHeight="1">
      <c r="A44" s="60"/>
      <c r="B44" s="10">
        <v>11</v>
      </c>
      <c r="C44" s="80" t="s">
        <v>51</v>
      </c>
      <c r="D44" s="80"/>
      <c r="E44" s="80"/>
      <c r="F44" s="19">
        <f>SUM(F35:F43)+F33-F37</f>
        <v>7180</v>
      </c>
      <c r="G44" s="14"/>
      <c r="H44" s="62"/>
    </row>
    <row r="45" spans="1:8" ht="15" customHeight="1">
      <c r="A45" s="60"/>
      <c r="B45" s="10">
        <v>12</v>
      </c>
      <c r="C45" s="70" t="s">
        <v>52</v>
      </c>
      <c r="D45" s="70"/>
      <c r="E45" s="70"/>
      <c r="F45" s="19">
        <f>MROUND(IF((F19-F44)&gt;0,(F19-F44),0),5)</f>
        <v>0</v>
      </c>
      <c r="G45" s="14"/>
      <c r="H45" s="62"/>
    </row>
    <row r="46" spans="1:8" ht="14.25" customHeight="1">
      <c r="A46" s="60"/>
      <c r="B46" s="10">
        <v>13</v>
      </c>
      <c r="C46" s="70" t="s">
        <v>53</v>
      </c>
      <c r="D46" s="70"/>
      <c r="E46" s="70"/>
      <c r="F46" s="19">
        <f>ROUND(IF(F45&lt;=250000,0,IF(F45&lt;=500000,(F45-250000)*0.05,IF(F45&lt;=1000000,12500+(F45-500000)*0.2,112500+(F45-1000000)*0.3))),0)</f>
        <v>0</v>
      </c>
      <c r="G46" s="14"/>
      <c r="H46" s="62"/>
    </row>
    <row r="47" spans="1:8" ht="13.5" customHeight="1">
      <c r="A47" s="60"/>
      <c r="B47" s="10">
        <v>14</v>
      </c>
      <c r="C47" s="70" t="s">
        <v>54</v>
      </c>
      <c r="D47" s="70"/>
      <c r="E47" s="70"/>
      <c r="F47" s="13">
        <f>IF(AND(F45&gt;0,F45&lt;500001),F46,0)</f>
        <v>0</v>
      </c>
      <c r="G47" s="14"/>
      <c r="H47" s="62"/>
    </row>
    <row r="48" spans="1:8" ht="14.25" customHeight="1">
      <c r="A48" s="60"/>
      <c r="B48" s="10">
        <v>15</v>
      </c>
      <c r="C48" s="70" t="s">
        <v>55</v>
      </c>
      <c r="D48" s="70"/>
      <c r="E48" s="70"/>
      <c r="F48" s="13">
        <f>IF(F46-F47&lt;0,,F46-F47)</f>
        <v>0</v>
      </c>
      <c r="G48" s="14"/>
      <c r="H48" s="62"/>
    </row>
    <row r="49" spans="1:8" ht="15" customHeight="1">
      <c r="A49" s="60"/>
      <c r="B49" s="10">
        <v>16</v>
      </c>
      <c r="C49" s="70" t="s">
        <v>56</v>
      </c>
      <c r="D49" s="70"/>
      <c r="E49" s="70"/>
      <c r="F49" s="13">
        <f>IF((ROUND((F46-F47)*4/100,0))&lt;=0,0,ROUND((F46-F47)*4/100,0))</f>
        <v>0</v>
      </c>
      <c r="G49" s="14"/>
      <c r="H49" s="62"/>
    </row>
    <row r="50" spans="1:8" ht="15" customHeight="1">
      <c r="A50" s="60"/>
      <c r="B50" s="10">
        <v>17</v>
      </c>
      <c r="C50" s="70" t="s">
        <v>57</v>
      </c>
      <c r="D50" s="70"/>
      <c r="E50" s="70"/>
      <c r="F50" s="19">
        <f>IF((F46-F47+F49)&lt;=0,0,(F46-F47+F49))</f>
        <v>0</v>
      </c>
      <c r="G50" s="14"/>
      <c r="H50" s="62"/>
    </row>
    <row r="51" spans="1:8" ht="15" hidden="1">
      <c r="A51" s="60"/>
      <c r="B51" s="10">
        <v>18</v>
      </c>
      <c r="C51" s="81" t="s">
        <v>58</v>
      </c>
      <c r="D51" s="81"/>
      <c r="E51" s="81"/>
      <c r="F51" s="13">
        <f>'Salary Details'!$N$20</f>
        <v>0</v>
      </c>
      <c r="G51" s="14"/>
      <c r="H51" s="62"/>
    </row>
    <row r="52" spans="1:8" ht="15" hidden="1">
      <c r="A52" s="60"/>
      <c r="B52" s="10">
        <v>19</v>
      </c>
      <c r="C52" s="70" t="s">
        <v>59</v>
      </c>
      <c r="D52" s="70"/>
      <c r="E52" s="70"/>
      <c r="F52" s="20">
        <f>IF((F50-F51)&lt;0,0,F50-F51)</f>
        <v>0</v>
      </c>
      <c r="G52" s="14"/>
      <c r="H52" s="62"/>
    </row>
    <row r="53" spans="1:12" s="1" customFormat="1" ht="14.25" customHeight="1" hidden="1">
      <c r="A53" s="60"/>
      <c r="B53" s="10">
        <v>20</v>
      </c>
      <c r="C53" s="29" t="s">
        <v>60</v>
      </c>
      <c r="D53" s="29"/>
      <c r="E53" s="30"/>
      <c r="F53" s="13"/>
      <c r="G53" s="14"/>
      <c r="H53" s="62"/>
      <c r="L53" s="5"/>
    </row>
    <row r="54" spans="1:12" s="1" customFormat="1" ht="14.25">
      <c r="A54" s="60"/>
      <c r="B54" s="10">
        <v>18</v>
      </c>
      <c r="C54" s="70" t="s">
        <v>105</v>
      </c>
      <c r="D54" s="70"/>
      <c r="E54" s="70"/>
      <c r="F54" s="13">
        <f>ROUND(F50/12,0)</f>
        <v>0</v>
      </c>
      <c r="G54" s="14"/>
      <c r="H54" s="62"/>
      <c r="L54" s="5"/>
    </row>
  </sheetData>
  <mergeCells count="60">
    <mergeCell ref="C49:E49"/>
    <mergeCell ref="C50:E50"/>
    <mergeCell ref="C51:E51"/>
    <mergeCell ref="C52:E52"/>
    <mergeCell ref="C54:E54"/>
    <mergeCell ref="C44:E44"/>
    <mergeCell ref="C45:E45"/>
    <mergeCell ref="C46:E46"/>
    <mergeCell ref="C47:E47"/>
    <mergeCell ref="C48:E48"/>
    <mergeCell ref="D33:E33"/>
    <mergeCell ref="B34:G34"/>
    <mergeCell ref="B35:B43"/>
    <mergeCell ref="C35:E35"/>
    <mergeCell ref="C36:E36"/>
    <mergeCell ref="C37:D37"/>
    <mergeCell ref="C39:E39"/>
    <mergeCell ref="C40:E40"/>
    <mergeCell ref="C41:E41"/>
    <mergeCell ref="C42:E42"/>
    <mergeCell ref="C43:E43"/>
    <mergeCell ref="C18:E18"/>
    <mergeCell ref="C19:E19"/>
    <mergeCell ref="B20:G20"/>
    <mergeCell ref="B21:B33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12:E12"/>
    <mergeCell ref="C13:E13"/>
    <mergeCell ref="C14:E14"/>
    <mergeCell ref="B15:B17"/>
    <mergeCell ref="C15:E15"/>
    <mergeCell ref="C16:E16"/>
    <mergeCell ref="C17:E17"/>
    <mergeCell ref="A1:A54"/>
    <mergeCell ref="C1:G1"/>
    <mergeCell ref="H1:H54"/>
    <mergeCell ref="C2:F2"/>
    <mergeCell ref="B3:G3"/>
    <mergeCell ref="B4:G4"/>
    <mergeCell ref="B5:C5"/>
    <mergeCell ref="D5:E5"/>
    <mergeCell ref="B6:C6"/>
    <mergeCell ref="D6:E6"/>
    <mergeCell ref="B7:C7"/>
    <mergeCell ref="D7:E7"/>
    <mergeCell ref="B8:G8"/>
    <mergeCell ref="C9:E9"/>
    <mergeCell ref="C10:E10"/>
    <mergeCell ref="C11:E11"/>
  </mergeCells>
  <conditionalFormatting sqref="F21:F33 F35 F37:F54">
    <cfRule type="cellIs" priority="2" dxfId="0" operator="equal">
      <formula>0</formula>
    </cfRule>
  </conditionalFormatting>
  <conditionalFormatting sqref="F10:F19 F21:F33 F35 F37:F54">
    <cfRule type="expression" priority="3" dxfId="0">
      <formula>$G$2="X"</formula>
    </cfRule>
  </conditionalFormatting>
  <conditionalFormatting sqref="F10">
    <cfRule type="expression" priority="4" dxfId="0">
      <formula>0</formula>
    </cfRule>
  </conditionalFormatting>
  <conditionalFormatting sqref="F10 F12 F14 F19 F36 D38">
    <cfRule type="cellIs" priority="5" dxfId="0" operator="equal">
      <formula>0</formula>
    </cfRule>
  </conditionalFormatting>
  <dataValidations count="3">
    <dataValidation type="whole" operator="lessThan" allowBlank="1" showInputMessage="1" showErrorMessage="1" sqref="F36">
      <formula1>25001</formula1>
    </dataValidation>
    <dataValidation type="whole" operator="lessThan" allowBlank="1" showInputMessage="1" showErrorMessage="1" sqref="F43">
      <formula1>125001</formula1>
    </dataValidation>
    <dataValidation type="list" allowBlank="1" showInputMessage="1" showErrorMessage="1" sqref="E37">
      <formula1>$L$1:$L$3</formula1>
      <formula2>0</formula2>
    </dataValidation>
  </dataValidations>
  <printOptions horizontalCentered="1" verticalCentered="1"/>
  <pageMargins left="0.25" right="0.25" top="0.220138888888889" bottom="0.240277777777778" header="0.511805555555555" footer="0.05"/>
  <pageSetup horizontalDpi="300" verticalDpi="300" orientation="portrait" paperSize="9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B1">
      <selection activeCell="B3" sqref="B3"/>
    </sheetView>
  </sheetViews>
  <sheetFormatPr defaultColWidth="9.140625" defaultRowHeight="15"/>
  <cols>
    <col min="1" max="1" width="1.7109375" style="1" customWidth="1"/>
    <col min="2" max="2" width="9.8515625" style="31" customWidth="1"/>
    <col min="3" max="3" width="7.00390625" style="3" customWidth="1"/>
    <col min="4" max="4" width="5.00390625" style="3" customWidth="1"/>
    <col min="5" max="5" width="4.140625" style="3" customWidth="1"/>
    <col min="6" max="6" width="4.57421875" style="3" customWidth="1"/>
    <col min="7" max="7" width="4.7109375" style="3" customWidth="1"/>
    <col min="8" max="8" width="4.28125" style="3" customWidth="1"/>
    <col min="9" max="9" width="3.7109375" style="3" customWidth="1"/>
    <col min="10" max="10" width="5.28125" style="3" customWidth="1"/>
    <col min="11" max="11" width="8.140625" style="3" customWidth="1"/>
    <col min="12" max="12" width="7.00390625" style="3" customWidth="1"/>
    <col min="13" max="13" width="5.140625" style="3" customWidth="1"/>
    <col min="14" max="14" width="5.57421875" style="3" customWidth="1"/>
    <col min="15" max="15" width="1.57421875" style="1" customWidth="1"/>
    <col min="16" max="1025" width="9.140625" style="3" customWidth="1"/>
  </cols>
  <sheetData>
    <row r="1" spans="1:15" ht="15.75" customHeight="1">
      <c r="A1" s="60"/>
      <c r="B1" s="83" t="s">
        <v>61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60"/>
    </row>
    <row r="2" spans="1:15" s="36" customFormat="1" ht="48.75" customHeight="1">
      <c r="A2" s="60"/>
      <c r="B2" s="32" t="s">
        <v>62</v>
      </c>
      <c r="C2" s="33" t="s">
        <v>63</v>
      </c>
      <c r="D2" s="34" t="s">
        <v>64</v>
      </c>
      <c r="E2" s="34" t="s">
        <v>65</v>
      </c>
      <c r="F2" s="34" t="s">
        <v>66</v>
      </c>
      <c r="G2" s="34" t="s">
        <v>67</v>
      </c>
      <c r="H2" s="34" t="s">
        <v>68</v>
      </c>
      <c r="I2" s="34" t="s">
        <v>69</v>
      </c>
      <c r="J2" s="35" t="s">
        <v>70</v>
      </c>
      <c r="K2" s="33" t="s">
        <v>71</v>
      </c>
      <c r="L2" s="33" t="s">
        <v>72</v>
      </c>
      <c r="M2" s="34" t="s">
        <v>73</v>
      </c>
      <c r="N2" s="34" t="s">
        <v>74</v>
      </c>
      <c r="O2" s="60"/>
    </row>
    <row r="3" spans="1:15" ht="20.1" customHeight="1">
      <c r="A3" s="60"/>
      <c r="B3" s="37">
        <v>45352</v>
      </c>
      <c r="C3" s="38"/>
      <c r="D3" s="38"/>
      <c r="E3" s="38"/>
      <c r="F3" s="38"/>
      <c r="G3" s="38"/>
      <c r="H3" s="38"/>
      <c r="I3" s="38"/>
      <c r="J3" s="38">
        <v>500</v>
      </c>
      <c r="K3" s="38"/>
      <c r="L3" s="38"/>
      <c r="M3" s="38"/>
      <c r="N3" s="38"/>
      <c r="O3" s="60"/>
    </row>
    <row r="4" spans="1:15" ht="20.1" customHeight="1">
      <c r="A4" s="60"/>
      <c r="B4" s="37">
        <v>45383</v>
      </c>
      <c r="C4" s="38">
        <f aca="true" t="shared" si="0" ref="C4:C14">C3</f>
        <v>0</v>
      </c>
      <c r="D4" s="38">
        <f aca="true" t="shared" si="1" ref="D4:D14">D3</f>
        <v>0</v>
      </c>
      <c r="E4" s="38">
        <f aca="true" t="shared" si="2" ref="E4:E14">E3</f>
        <v>0</v>
      </c>
      <c r="F4" s="38">
        <f aca="true" t="shared" si="3" ref="F4:F14">F3</f>
        <v>0</v>
      </c>
      <c r="G4" s="38">
        <f aca="true" t="shared" si="4" ref="G4:G14">G3</f>
        <v>0</v>
      </c>
      <c r="H4" s="38">
        <f aca="true" t="shared" si="5" ref="H4:H14">H3</f>
        <v>0</v>
      </c>
      <c r="I4" s="38">
        <f aca="true" t="shared" si="6" ref="I4:I14">I3</f>
        <v>0</v>
      </c>
      <c r="J4" s="38">
        <v>500</v>
      </c>
      <c r="K4" s="38">
        <f aca="true" t="shared" si="7" ref="K4:K14">K3</f>
        <v>0</v>
      </c>
      <c r="L4" s="38">
        <f aca="true" t="shared" si="8" ref="L4:L14">L3</f>
        <v>0</v>
      </c>
      <c r="M4" s="38">
        <f aca="true" t="shared" si="9" ref="M4:M14">M3</f>
        <v>0</v>
      </c>
      <c r="N4" s="38">
        <f aca="true" t="shared" si="10" ref="N4:N14">N3</f>
        <v>0</v>
      </c>
      <c r="O4" s="60"/>
    </row>
    <row r="5" spans="1:15" ht="20.1" customHeight="1">
      <c r="A5" s="60"/>
      <c r="B5" s="37">
        <v>45413</v>
      </c>
      <c r="C5" s="38">
        <f t="shared" si="0"/>
        <v>0</v>
      </c>
      <c r="D5" s="38">
        <f t="shared" si="1"/>
        <v>0</v>
      </c>
      <c r="E5" s="38">
        <f t="shared" si="2"/>
        <v>0</v>
      </c>
      <c r="F5" s="38">
        <f t="shared" si="3"/>
        <v>0</v>
      </c>
      <c r="G5" s="38">
        <f t="shared" si="4"/>
        <v>0</v>
      </c>
      <c r="H5" s="38">
        <f t="shared" si="5"/>
        <v>0</v>
      </c>
      <c r="I5" s="38">
        <f t="shared" si="6"/>
        <v>0</v>
      </c>
      <c r="J5" s="38">
        <v>500</v>
      </c>
      <c r="K5" s="38">
        <f t="shared" si="7"/>
        <v>0</v>
      </c>
      <c r="L5" s="38">
        <f t="shared" si="8"/>
        <v>0</v>
      </c>
      <c r="M5" s="38">
        <f t="shared" si="9"/>
        <v>0</v>
      </c>
      <c r="N5" s="38">
        <f t="shared" si="10"/>
        <v>0</v>
      </c>
      <c r="O5" s="60"/>
    </row>
    <row r="6" spans="1:15" ht="20.1" customHeight="1">
      <c r="A6" s="60"/>
      <c r="B6" s="37">
        <v>45444</v>
      </c>
      <c r="C6" s="38">
        <f t="shared" si="0"/>
        <v>0</v>
      </c>
      <c r="D6" s="38">
        <f t="shared" si="1"/>
        <v>0</v>
      </c>
      <c r="E6" s="38">
        <f t="shared" si="2"/>
        <v>0</v>
      </c>
      <c r="F6" s="38">
        <f t="shared" si="3"/>
        <v>0</v>
      </c>
      <c r="G6" s="38">
        <f t="shared" si="4"/>
        <v>0</v>
      </c>
      <c r="H6" s="38">
        <f t="shared" si="5"/>
        <v>0</v>
      </c>
      <c r="I6" s="38">
        <f t="shared" si="6"/>
        <v>0</v>
      </c>
      <c r="J6" s="38">
        <v>500</v>
      </c>
      <c r="K6" s="38">
        <f t="shared" si="7"/>
        <v>0</v>
      </c>
      <c r="L6" s="38">
        <f t="shared" si="8"/>
        <v>0</v>
      </c>
      <c r="M6" s="38">
        <f t="shared" si="9"/>
        <v>0</v>
      </c>
      <c r="N6" s="38">
        <f t="shared" si="10"/>
        <v>0</v>
      </c>
      <c r="O6" s="60"/>
    </row>
    <row r="7" spans="1:15" ht="20.1" customHeight="1">
      <c r="A7" s="60"/>
      <c r="B7" s="37">
        <v>45474</v>
      </c>
      <c r="C7" s="38">
        <f t="shared" si="0"/>
        <v>0</v>
      </c>
      <c r="D7" s="38">
        <f t="shared" si="1"/>
        <v>0</v>
      </c>
      <c r="E7" s="38">
        <f t="shared" si="2"/>
        <v>0</v>
      </c>
      <c r="F7" s="38">
        <f t="shared" si="3"/>
        <v>0</v>
      </c>
      <c r="G7" s="38">
        <f t="shared" si="4"/>
        <v>0</v>
      </c>
      <c r="H7" s="38">
        <f t="shared" si="5"/>
        <v>0</v>
      </c>
      <c r="I7" s="38">
        <f t="shared" si="6"/>
        <v>0</v>
      </c>
      <c r="J7" s="38">
        <f aca="true" t="shared" si="11" ref="J7:J14">+J6</f>
        <v>500</v>
      </c>
      <c r="K7" s="38">
        <f t="shared" si="7"/>
        <v>0</v>
      </c>
      <c r="L7" s="38">
        <f t="shared" si="8"/>
        <v>0</v>
      </c>
      <c r="M7" s="38">
        <f t="shared" si="9"/>
        <v>0</v>
      </c>
      <c r="N7" s="38">
        <f t="shared" si="10"/>
        <v>0</v>
      </c>
      <c r="O7" s="60"/>
    </row>
    <row r="8" spans="1:15" ht="20.1" customHeight="1">
      <c r="A8" s="60"/>
      <c r="B8" s="37">
        <v>45505</v>
      </c>
      <c r="C8" s="38">
        <f t="shared" si="0"/>
        <v>0</v>
      </c>
      <c r="D8" s="38">
        <f t="shared" si="1"/>
        <v>0</v>
      </c>
      <c r="E8" s="38">
        <f t="shared" si="2"/>
        <v>0</v>
      </c>
      <c r="F8" s="38">
        <f t="shared" si="3"/>
        <v>0</v>
      </c>
      <c r="G8" s="38">
        <f t="shared" si="4"/>
        <v>0</v>
      </c>
      <c r="H8" s="38">
        <f t="shared" si="5"/>
        <v>0</v>
      </c>
      <c r="I8" s="38">
        <f t="shared" si="6"/>
        <v>0</v>
      </c>
      <c r="J8" s="38">
        <f t="shared" si="11"/>
        <v>500</v>
      </c>
      <c r="K8" s="38">
        <f t="shared" si="7"/>
        <v>0</v>
      </c>
      <c r="L8" s="38">
        <f t="shared" si="8"/>
        <v>0</v>
      </c>
      <c r="M8" s="38">
        <f t="shared" si="9"/>
        <v>0</v>
      </c>
      <c r="N8" s="38">
        <f t="shared" si="10"/>
        <v>0</v>
      </c>
      <c r="O8" s="60"/>
    </row>
    <row r="9" spans="1:15" ht="20.1" customHeight="1">
      <c r="A9" s="60"/>
      <c r="B9" s="37">
        <v>45536</v>
      </c>
      <c r="C9" s="38">
        <f t="shared" si="0"/>
        <v>0</v>
      </c>
      <c r="D9" s="38">
        <f t="shared" si="1"/>
        <v>0</v>
      </c>
      <c r="E9" s="38">
        <f t="shared" si="2"/>
        <v>0</v>
      </c>
      <c r="F9" s="38">
        <f t="shared" si="3"/>
        <v>0</v>
      </c>
      <c r="G9" s="38">
        <f t="shared" si="4"/>
        <v>0</v>
      </c>
      <c r="H9" s="38">
        <f t="shared" si="5"/>
        <v>0</v>
      </c>
      <c r="I9" s="38">
        <f t="shared" si="6"/>
        <v>0</v>
      </c>
      <c r="J9" s="38">
        <f t="shared" si="11"/>
        <v>500</v>
      </c>
      <c r="K9" s="38">
        <f t="shared" si="7"/>
        <v>0</v>
      </c>
      <c r="L9" s="38">
        <f t="shared" si="8"/>
        <v>0</v>
      </c>
      <c r="M9" s="38">
        <f t="shared" si="9"/>
        <v>0</v>
      </c>
      <c r="N9" s="38">
        <f t="shared" si="10"/>
        <v>0</v>
      </c>
      <c r="O9" s="60"/>
    </row>
    <row r="10" spans="1:15" ht="20.1" customHeight="1">
      <c r="A10" s="60"/>
      <c r="B10" s="37">
        <v>45566</v>
      </c>
      <c r="C10" s="38">
        <f t="shared" si="0"/>
        <v>0</v>
      </c>
      <c r="D10" s="38">
        <f t="shared" si="1"/>
        <v>0</v>
      </c>
      <c r="E10" s="38">
        <f t="shared" si="2"/>
        <v>0</v>
      </c>
      <c r="F10" s="38">
        <f t="shared" si="3"/>
        <v>0</v>
      </c>
      <c r="G10" s="38">
        <f t="shared" si="4"/>
        <v>0</v>
      </c>
      <c r="H10" s="38">
        <f t="shared" si="5"/>
        <v>0</v>
      </c>
      <c r="I10" s="38">
        <f t="shared" si="6"/>
        <v>0</v>
      </c>
      <c r="J10" s="38">
        <f t="shared" si="11"/>
        <v>500</v>
      </c>
      <c r="K10" s="38">
        <f t="shared" si="7"/>
        <v>0</v>
      </c>
      <c r="L10" s="38">
        <f t="shared" si="8"/>
        <v>0</v>
      </c>
      <c r="M10" s="38">
        <f t="shared" si="9"/>
        <v>0</v>
      </c>
      <c r="N10" s="38">
        <f t="shared" si="10"/>
        <v>0</v>
      </c>
      <c r="O10" s="60"/>
    </row>
    <row r="11" spans="1:15" ht="20.1" customHeight="1">
      <c r="A11" s="60"/>
      <c r="B11" s="37">
        <v>45597</v>
      </c>
      <c r="C11" s="38">
        <f t="shared" si="0"/>
        <v>0</v>
      </c>
      <c r="D11" s="38">
        <f t="shared" si="1"/>
        <v>0</v>
      </c>
      <c r="E11" s="38">
        <f t="shared" si="2"/>
        <v>0</v>
      </c>
      <c r="F11" s="38">
        <f t="shared" si="3"/>
        <v>0</v>
      </c>
      <c r="G11" s="38">
        <f t="shared" si="4"/>
        <v>0</v>
      </c>
      <c r="H11" s="38">
        <f t="shared" si="5"/>
        <v>0</v>
      </c>
      <c r="I11" s="38">
        <f t="shared" si="6"/>
        <v>0</v>
      </c>
      <c r="J11" s="38">
        <f t="shared" si="11"/>
        <v>500</v>
      </c>
      <c r="K11" s="38">
        <f t="shared" si="7"/>
        <v>0</v>
      </c>
      <c r="L11" s="38">
        <f t="shared" si="8"/>
        <v>0</v>
      </c>
      <c r="M11" s="38">
        <f t="shared" si="9"/>
        <v>0</v>
      </c>
      <c r="N11" s="38">
        <f t="shared" si="10"/>
        <v>0</v>
      </c>
      <c r="O11" s="60"/>
    </row>
    <row r="12" spans="1:15" ht="20.1" customHeight="1">
      <c r="A12" s="60"/>
      <c r="B12" s="37">
        <v>45627</v>
      </c>
      <c r="C12" s="38">
        <f t="shared" si="0"/>
        <v>0</v>
      </c>
      <c r="D12" s="38">
        <f t="shared" si="1"/>
        <v>0</v>
      </c>
      <c r="E12" s="38">
        <f t="shared" si="2"/>
        <v>0</v>
      </c>
      <c r="F12" s="38">
        <f t="shared" si="3"/>
        <v>0</v>
      </c>
      <c r="G12" s="38">
        <f t="shared" si="4"/>
        <v>0</v>
      </c>
      <c r="H12" s="38">
        <f t="shared" si="5"/>
        <v>0</v>
      </c>
      <c r="I12" s="38">
        <f t="shared" si="6"/>
        <v>0</v>
      </c>
      <c r="J12" s="38">
        <f t="shared" si="11"/>
        <v>500</v>
      </c>
      <c r="K12" s="38">
        <f t="shared" si="7"/>
        <v>0</v>
      </c>
      <c r="L12" s="38">
        <f t="shared" si="8"/>
        <v>0</v>
      </c>
      <c r="M12" s="38">
        <f t="shared" si="9"/>
        <v>0</v>
      </c>
      <c r="N12" s="39">
        <f t="shared" si="10"/>
        <v>0</v>
      </c>
      <c r="O12" s="60"/>
    </row>
    <row r="13" spans="1:15" ht="20.1" customHeight="1">
      <c r="A13" s="60"/>
      <c r="B13" s="37">
        <v>45658</v>
      </c>
      <c r="C13" s="38">
        <f t="shared" si="0"/>
        <v>0</v>
      </c>
      <c r="D13" s="38">
        <f t="shared" si="1"/>
        <v>0</v>
      </c>
      <c r="E13" s="38">
        <f t="shared" si="2"/>
        <v>0</v>
      </c>
      <c r="F13" s="38">
        <f t="shared" si="3"/>
        <v>0</v>
      </c>
      <c r="G13" s="38">
        <f t="shared" si="4"/>
        <v>0</v>
      </c>
      <c r="H13" s="38">
        <f t="shared" si="5"/>
        <v>0</v>
      </c>
      <c r="I13" s="38">
        <f t="shared" si="6"/>
        <v>0</v>
      </c>
      <c r="J13" s="38">
        <f t="shared" si="11"/>
        <v>500</v>
      </c>
      <c r="K13" s="38">
        <f t="shared" si="7"/>
        <v>0</v>
      </c>
      <c r="L13" s="38">
        <f t="shared" si="8"/>
        <v>0</v>
      </c>
      <c r="M13" s="38">
        <f t="shared" si="9"/>
        <v>0</v>
      </c>
      <c r="N13" s="39">
        <f t="shared" si="10"/>
        <v>0</v>
      </c>
      <c r="O13" s="60"/>
    </row>
    <row r="14" spans="1:15" ht="20.1" customHeight="1">
      <c r="A14" s="60"/>
      <c r="B14" s="37">
        <v>45689</v>
      </c>
      <c r="C14" s="38">
        <f t="shared" si="0"/>
        <v>0</v>
      </c>
      <c r="D14" s="38">
        <f t="shared" si="1"/>
        <v>0</v>
      </c>
      <c r="E14" s="38">
        <f t="shared" si="2"/>
        <v>0</v>
      </c>
      <c r="F14" s="38">
        <f t="shared" si="3"/>
        <v>0</v>
      </c>
      <c r="G14" s="38">
        <f t="shared" si="4"/>
        <v>0</v>
      </c>
      <c r="H14" s="38">
        <f t="shared" si="5"/>
        <v>0</v>
      </c>
      <c r="I14" s="38">
        <f t="shared" si="6"/>
        <v>0</v>
      </c>
      <c r="J14" s="38">
        <f t="shared" si="11"/>
        <v>500</v>
      </c>
      <c r="K14" s="38">
        <f t="shared" si="7"/>
        <v>0</v>
      </c>
      <c r="L14" s="38">
        <f t="shared" si="8"/>
        <v>0</v>
      </c>
      <c r="M14" s="38">
        <f t="shared" si="9"/>
        <v>0</v>
      </c>
      <c r="N14" s="39">
        <f t="shared" si="10"/>
        <v>0</v>
      </c>
      <c r="O14" s="60"/>
    </row>
    <row r="15" spans="1:15" ht="20.1" customHeight="1">
      <c r="A15" s="60"/>
      <c r="B15" s="40" t="s">
        <v>75</v>
      </c>
      <c r="C15" s="39"/>
      <c r="D15" s="38">
        <f>C15</f>
        <v>0</v>
      </c>
      <c r="E15" s="38"/>
      <c r="F15" s="38"/>
      <c r="G15" s="38"/>
      <c r="H15" s="38"/>
      <c r="I15" s="38"/>
      <c r="J15" s="38"/>
      <c r="K15" s="38"/>
      <c r="L15" s="38">
        <f>L14</f>
        <v>0</v>
      </c>
      <c r="M15" s="38">
        <f>M14</f>
        <v>0</v>
      </c>
      <c r="N15" s="38"/>
      <c r="O15" s="60"/>
    </row>
    <row r="16" spans="1:15" ht="20.1" customHeight="1">
      <c r="A16" s="60"/>
      <c r="B16" s="40" t="s">
        <v>76</v>
      </c>
      <c r="C16" s="39"/>
      <c r="D16" s="38">
        <f>+C16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60"/>
    </row>
    <row r="17" spans="1:15" ht="30" customHeight="1">
      <c r="A17" s="60"/>
      <c r="B17" s="41" t="s">
        <v>77</v>
      </c>
      <c r="C17" s="3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0"/>
    </row>
    <row r="18" spans="1:15" ht="20.1" customHeight="1">
      <c r="A18" s="60"/>
      <c r="B18" s="40" t="s">
        <v>78</v>
      </c>
      <c r="C18" s="4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60"/>
    </row>
    <row r="19" spans="1:15" ht="23.25" customHeight="1">
      <c r="A19" s="60"/>
      <c r="B19" s="28" t="s">
        <v>79</v>
      </c>
      <c r="C19" s="4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0"/>
    </row>
    <row r="20" spans="1:15" ht="20.1" customHeight="1">
      <c r="A20" s="60"/>
      <c r="B20" s="44" t="s">
        <v>80</v>
      </c>
      <c r="C20" s="45">
        <f aca="true" t="shared" si="12" ref="C20:I20">SUM(C3:C19)</f>
        <v>0</v>
      </c>
      <c r="D20" s="45">
        <f t="shared" si="12"/>
        <v>0</v>
      </c>
      <c r="E20" s="45">
        <f t="shared" si="12"/>
        <v>0</v>
      </c>
      <c r="F20" s="45">
        <f t="shared" si="12"/>
        <v>0</v>
      </c>
      <c r="G20" s="45">
        <f t="shared" si="12"/>
        <v>0</v>
      </c>
      <c r="H20" s="45">
        <f t="shared" si="12"/>
        <v>0</v>
      </c>
      <c r="I20" s="45">
        <f t="shared" si="12"/>
        <v>0</v>
      </c>
      <c r="J20" s="45">
        <f>SUM(J3:J14)</f>
        <v>6000</v>
      </c>
      <c r="K20" s="45">
        <f>SUM(K3:K19)</f>
        <v>0</v>
      </c>
      <c r="L20" s="45">
        <f>SUM(L3:L19)</f>
        <v>0</v>
      </c>
      <c r="M20" s="45">
        <f>SUM(M3:M19)</f>
        <v>0</v>
      </c>
      <c r="N20" s="45">
        <f>SUM(N3:N19)</f>
        <v>0</v>
      </c>
      <c r="O20" s="60"/>
    </row>
    <row r="21" spans="1:15" ht="17.25" customHeight="1">
      <c r="A21" s="60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85"/>
      <c r="O21" s="60"/>
    </row>
    <row r="22" spans="1:15" ht="15">
      <c r="A22" s="60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49"/>
      <c r="O22" s="60"/>
    </row>
    <row r="23" spans="1:15" ht="20.1" customHeight="1">
      <c r="A23" s="60"/>
      <c r="B23" s="86" t="s">
        <v>81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60"/>
    </row>
    <row r="24" spans="1:15" ht="20.1" customHeight="1">
      <c r="A24" s="60"/>
      <c r="B24" s="51" t="s">
        <v>82</v>
      </c>
      <c r="C24" s="87" t="s">
        <v>83</v>
      </c>
      <c r="D24" s="87"/>
      <c r="E24" s="87"/>
      <c r="F24" s="87"/>
      <c r="G24" s="87"/>
      <c r="H24" s="87" t="s">
        <v>9</v>
      </c>
      <c r="I24" s="87"/>
      <c r="J24" s="87"/>
      <c r="K24" s="87"/>
      <c r="L24" s="87"/>
      <c r="M24" s="87"/>
      <c r="N24" s="52"/>
      <c r="O24" s="60"/>
    </row>
    <row r="25" spans="1:15" ht="20.1" customHeight="1">
      <c r="A25" s="60"/>
      <c r="B25" s="50">
        <v>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52"/>
      <c r="O25" s="60"/>
    </row>
    <row r="26" spans="1:15" ht="20.1" customHeight="1">
      <c r="A26" s="60"/>
      <c r="B26" s="50">
        <v>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52"/>
      <c r="O26" s="60"/>
    </row>
    <row r="27" spans="1:15" ht="6" customHeight="1">
      <c r="A27" s="60"/>
      <c r="B27" s="88"/>
      <c r="C27" s="88"/>
      <c r="D27" s="88"/>
      <c r="E27" s="88"/>
      <c r="F27" s="88"/>
      <c r="G27" s="88"/>
      <c r="H27" s="88"/>
      <c r="I27" s="89"/>
      <c r="J27" s="89"/>
      <c r="K27" s="89"/>
      <c r="L27" s="89"/>
      <c r="M27" s="53"/>
      <c r="N27" s="54"/>
      <c r="O27" s="60"/>
    </row>
    <row r="28" spans="1:15" ht="15" customHeight="1">
      <c r="A28" s="60"/>
      <c r="B28" s="90" t="s">
        <v>84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54"/>
      <c r="O28" s="60"/>
    </row>
    <row r="29" spans="1:15" ht="32.25" customHeight="1">
      <c r="A29" s="60"/>
      <c r="B29" s="91" t="s">
        <v>85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60"/>
    </row>
    <row r="30" spans="1:15" ht="9" customHeight="1" hidden="1">
      <c r="A30" s="60"/>
      <c r="B30" s="55"/>
      <c r="C30" s="54"/>
      <c r="D30" s="54"/>
      <c r="E30" s="54"/>
      <c r="F30" s="54"/>
      <c r="H30" s="56"/>
      <c r="I30" s="56"/>
      <c r="J30" s="56"/>
      <c r="K30" s="56"/>
      <c r="L30" s="56"/>
      <c r="M30" s="56"/>
      <c r="N30" s="56"/>
      <c r="O30" s="60"/>
    </row>
    <row r="31" spans="1:15" ht="15">
      <c r="A31" s="60"/>
      <c r="B31" s="57" t="s">
        <v>86</v>
      </c>
      <c r="C31" s="54"/>
      <c r="D31" s="54"/>
      <c r="E31" s="54"/>
      <c r="F31" s="54"/>
      <c r="G31" s="56"/>
      <c r="H31" s="56"/>
      <c r="I31" s="56"/>
      <c r="J31" s="56"/>
      <c r="K31" s="58" t="s">
        <v>87</v>
      </c>
      <c r="L31" s="56"/>
      <c r="M31" s="56"/>
      <c r="N31" s="56"/>
      <c r="O31" s="60"/>
    </row>
    <row r="32" spans="1:15" ht="25.5" customHeight="1">
      <c r="A32" s="60"/>
      <c r="B32" s="92" t="s">
        <v>106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60"/>
    </row>
    <row r="33" spans="1:15" ht="26.25" customHeight="1">
      <c r="A33" s="60"/>
      <c r="B33" s="86" t="s">
        <v>88</v>
      </c>
      <c r="C33" s="86"/>
      <c r="D33" s="86"/>
      <c r="E33" s="93" t="s">
        <v>89</v>
      </c>
      <c r="F33" s="93"/>
      <c r="G33" s="93"/>
      <c r="H33" s="93"/>
      <c r="I33" s="93" t="s">
        <v>90</v>
      </c>
      <c r="J33" s="93"/>
      <c r="K33" s="93"/>
      <c r="L33" s="93"/>
      <c r="M33" s="93"/>
      <c r="N33" s="59" t="s">
        <v>91</v>
      </c>
      <c r="O33" s="60"/>
    </row>
    <row r="34" spans="1:15" ht="24.95" customHeight="1">
      <c r="A34" s="60"/>
      <c r="B34" s="94" t="s">
        <v>92</v>
      </c>
      <c r="C34" s="94"/>
      <c r="D34" s="94"/>
      <c r="E34" s="95" t="s">
        <v>93</v>
      </c>
      <c r="F34" s="95"/>
      <c r="G34" s="95"/>
      <c r="H34" s="95"/>
      <c r="I34" s="93">
        <v>0</v>
      </c>
      <c r="J34" s="93"/>
      <c r="K34" s="93"/>
      <c r="L34" s="93"/>
      <c r="M34" s="93"/>
      <c r="N34" s="86" t="s">
        <v>94</v>
      </c>
      <c r="O34" s="60"/>
    </row>
    <row r="35" spans="1:15" ht="24.95" customHeight="1">
      <c r="A35" s="60"/>
      <c r="B35" s="94" t="s">
        <v>95</v>
      </c>
      <c r="C35" s="94">
        <v>0.05</v>
      </c>
      <c r="D35" s="94" t="s">
        <v>96</v>
      </c>
      <c r="E35" s="95">
        <v>0.05</v>
      </c>
      <c r="F35" s="95"/>
      <c r="G35" s="95"/>
      <c r="H35" s="95"/>
      <c r="I35" s="96" t="s">
        <v>97</v>
      </c>
      <c r="J35" s="96"/>
      <c r="K35" s="96"/>
      <c r="L35" s="96"/>
      <c r="M35" s="96"/>
      <c r="N35" s="86"/>
      <c r="O35" s="60"/>
    </row>
    <row r="36" spans="1:15" ht="24.95" customHeight="1">
      <c r="A36" s="60"/>
      <c r="B36" s="94" t="s">
        <v>98</v>
      </c>
      <c r="C36" s="94">
        <v>0.2</v>
      </c>
      <c r="D36" s="94" t="s">
        <v>99</v>
      </c>
      <c r="E36" s="95">
        <v>0.2</v>
      </c>
      <c r="F36" s="95"/>
      <c r="G36" s="95"/>
      <c r="H36" s="95"/>
      <c r="I36" s="93" t="s">
        <v>100</v>
      </c>
      <c r="J36" s="93"/>
      <c r="K36" s="93"/>
      <c r="L36" s="93"/>
      <c r="M36" s="93"/>
      <c r="N36" s="86"/>
      <c r="O36" s="60"/>
    </row>
    <row r="37" spans="1:15" ht="24.95" customHeight="1">
      <c r="A37" s="60"/>
      <c r="B37" s="94" t="s">
        <v>101</v>
      </c>
      <c r="C37" s="94">
        <v>0.3</v>
      </c>
      <c r="D37" s="94" t="s">
        <v>102</v>
      </c>
      <c r="E37" s="95">
        <v>0.3</v>
      </c>
      <c r="F37" s="95"/>
      <c r="G37" s="95"/>
      <c r="H37" s="95"/>
      <c r="I37" s="93" t="s">
        <v>103</v>
      </c>
      <c r="J37" s="93"/>
      <c r="K37" s="93"/>
      <c r="L37" s="93"/>
      <c r="M37" s="93"/>
      <c r="N37" s="86"/>
      <c r="O37" s="60"/>
    </row>
    <row r="38" spans="1:15" ht="15">
      <c r="A38" s="82"/>
      <c r="O38" s="82"/>
    </row>
  </sheetData>
  <mergeCells count="36">
    <mergeCell ref="B34:D34"/>
    <mergeCell ref="E34:H34"/>
    <mergeCell ref="I34:M34"/>
    <mergeCell ref="N34:N37"/>
    <mergeCell ref="B35:D35"/>
    <mergeCell ref="E35:H35"/>
    <mergeCell ref="I35:M35"/>
    <mergeCell ref="B36:D36"/>
    <mergeCell ref="E36:H36"/>
    <mergeCell ref="I36:M36"/>
    <mergeCell ref="B37:D37"/>
    <mergeCell ref="E37:H37"/>
    <mergeCell ref="I37:M37"/>
    <mergeCell ref="I27:L27"/>
    <mergeCell ref="B28:M28"/>
    <mergeCell ref="B29:N29"/>
    <mergeCell ref="B32:N32"/>
    <mergeCell ref="B33:D33"/>
    <mergeCell ref="E33:H33"/>
    <mergeCell ref="I33:M33"/>
    <mergeCell ref="A1:A38"/>
    <mergeCell ref="B1:N1"/>
    <mergeCell ref="O1:O38"/>
    <mergeCell ref="B21:L21"/>
    <mergeCell ref="M21:N21"/>
    <mergeCell ref="B23:N23"/>
    <mergeCell ref="C24:G24"/>
    <mergeCell ref="H24:K24"/>
    <mergeCell ref="L24:M24"/>
    <mergeCell ref="C25:G25"/>
    <mergeCell ref="H25:K25"/>
    <mergeCell ref="L25:M25"/>
    <mergeCell ref="C26:G26"/>
    <mergeCell ref="H26:K26"/>
    <mergeCell ref="L26:M26"/>
    <mergeCell ref="B27:H27"/>
  </mergeCells>
  <conditionalFormatting sqref="C19:C20 C4:C17 D17:N20 E3:N5 D15:M20 E6:M14">
    <cfRule type="cellIs" priority="2" dxfId="0" operator="equal">
      <formula>0</formula>
    </cfRule>
  </conditionalFormatting>
  <conditionalFormatting sqref="C4:C14">
    <cfRule type="cellIs" priority="3" dxfId="0" operator="equal">
      <formula>0</formula>
    </cfRule>
  </conditionalFormatting>
  <conditionalFormatting sqref="C3">
    <cfRule type="cellIs" priority="4" dxfId="0" operator="equal">
      <formula>0</formula>
    </cfRule>
  </conditionalFormatting>
  <conditionalFormatting sqref="C3">
    <cfRule type="cellIs" priority="5" dxfId="0" operator="equal">
      <formula>0</formula>
    </cfRule>
  </conditionalFormatting>
  <conditionalFormatting sqref="D4:D5">
    <cfRule type="cellIs" priority="6" dxfId="0" operator="equal">
      <formula>0</formula>
    </cfRule>
  </conditionalFormatting>
  <conditionalFormatting sqref="D4:D5">
    <cfRule type="cellIs" priority="7" dxfId="0" operator="equal">
      <formula>0</formula>
    </cfRule>
  </conditionalFormatting>
  <conditionalFormatting sqref="D3">
    <cfRule type="cellIs" priority="8" dxfId="0" operator="equal">
      <formula>0</formula>
    </cfRule>
  </conditionalFormatting>
  <conditionalFormatting sqref="D3">
    <cfRule type="cellIs" priority="9" dxfId="0" operator="equal">
      <formula>0</formula>
    </cfRule>
  </conditionalFormatting>
  <conditionalFormatting sqref="D7:D8">
    <cfRule type="cellIs" priority="10" dxfId="0" operator="equal">
      <formula>0</formula>
    </cfRule>
  </conditionalFormatting>
  <conditionalFormatting sqref="D7:D8">
    <cfRule type="cellIs" priority="11" dxfId="0" operator="equal">
      <formula>0</formula>
    </cfRule>
  </conditionalFormatting>
  <conditionalFormatting sqref="D6">
    <cfRule type="cellIs" priority="12" dxfId="0" operator="equal">
      <formula>0</formula>
    </cfRule>
  </conditionalFormatting>
  <conditionalFormatting sqref="D6">
    <cfRule type="cellIs" priority="13" dxfId="0" operator="equal">
      <formula>0</formula>
    </cfRule>
  </conditionalFormatting>
  <conditionalFormatting sqref="D10:D11">
    <cfRule type="cellIs" priority="14" dxfId="0" operator="equal">
      <formula>0</formula>
    </cfRule>
  </conditionalFormatting>
  <conditionalFormatting sqref="D10:D11">
    <cfRule type="cellIs" priority="15" dxfId="0" operator="equal">
      <formula>0</formula>
    </cfRule>
  </conditionalFormatting>
  <conditionalFormatting sqref="D9">
    <cfRule type="cellIs" priority="16" dxfId="0" operator="equal">
      <formula>0</formula>
    </cfRule>
  </conditionalFormatting>
  <conditionalFormatting sqref="D9">
    <cfRule type="cellIs" priority="17" dxfId="0" operator="equal">
      <formula>0</formula>
    </cfRule>
  </conditionalFormatting>
  <conditionalFormatting sqref="D13:D14">
    <cfRule type="cellIs" priority="18" dxfId="0" operator="equal">
      <formula>0</formula>
    </cfRule>
  </conditionalFormatting>
  <conditionalFormatting sqref="D13:D14">
    <cfRule type="cellIs" priority="19" dxfId="0" operator="equal">
      <formula>0</formula>
    </cfRule>
  </conditionalFormatting>
  <conditionalFormatting sqref="D12">
    <cfRule type="cellIs" priority="20" dxfId="0" operator="equal">
      <formula>0</formula>
    </cfRule>
  </conditionalFormatting>
  <conditionalFormatting sqref="D12">
    <cfRule type="cellIs" priority="21" dxfId="0" operator="equal">
      <formula>0</formula>
    </cfRule>
  </conditionalFormatting>
  <conditionalFormatting sqref="N15:N16 N7:N9">
    <cfRule type="cellIs" priority="22" dxfId="0" operator="equal">
      <formula>0</formula>
    </cfRule>
  </conditionalFormatting>
  <conditionalFormatting sqref="N15 N6:N9">
    <cfRule type="cellIs" priority="23" dxfId="0" operator="equal">
      <formula>0</formula>
    </cfRule>
  </conditionalFormatting>
  <conditionalFormatting sqref="N10:N14">
    <cfRule type="cellIs" priority="24" dxfId="0" operator="equal">
      <formula>0</formula>
    </cfRule>
  </conditionalFormatting>
  <printOptions horizontalCentered="1" verticalCentered="1"/>
  <pageMargins left="0.25" right="0.25" top="0.35" bottom="0.370138888888889" header="0.511805555555555" footer="0.190277777777778"/>
  <pageSetup horizontalDpi="300" verticalDpi="300" orientation="portrait" paperSize="9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LibreOffice/6.0.7.3$Linux_X86_64 LibreOffice_project/00m0$Build-3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mgu</cp:lastModifiedBy>
  <cp:lastPrinted>2023-03-03T10:51:46Z</cp:lastPrinted>
  <dcterms:created xsi:type="dcterms:W3CDTF">2017-07-01T13:26:59Z</dcterms:created>
  <dcterms:modified xsi:type="dcterms:W3CDTF">2024-03-12T07:06:05Z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